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260" windowHeight="11385" activeTab="1"/>
  </bookViews>
  <sheets>
    <sheet name="RESUMO DO ORÇ" sheetId="1" r:id="rId1"/>
    <sheet name="P.O" sheetId="2" r:id="rId2"/>
    <sheet name="SOMA DOS SERV" sheetId="3" r:id="rId3"/>
    <sheet name="CFF" sheetId="4" r:id="rId4"/>
    <sheet name="BDI" sheetId="5" r:id="rId5"/>
    <sheet name="REL CENTRAL" sheetId="6" r:id="rId6"/>
    <sheet name="PARC DE MAIOR REL" sheetId="7" r:id="rId7"/>
  </sheets>
  <definedNames>
    <definedName name="_xlnm.Print_Area" localSheetId="3">CFF!$A$1:$R$66</definedName>
    <definedName name="_xlnm.Print_Area" localSheetId="1">P.O!$A$1:$K$1910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88" i="2" l="1"/>
  <c r="M16" i="7" l="1"/>
  <c r="M17" i="7"/>
  <c r="M15" i="7"/>
  <c r="D38" i="1" l="1"/>
  <c r="E38" i="1" s="1"/>
  <c r="D18" i="1"/>
  <c r="E18" i="1" s="1"/>
  <c r="K1842" i="2" l="1"/>
  <c r="J1842" i="2"/>
  <c r="J19" i="2" l="1"/>
  <c r="K19" i="2" s="1"/>
  <c r="J21" i="2"/>
  <c r="J22" i="2"/>
  <c r="K22" i="2" s="1"/>
  <c r="J23" i="2"/>
  <c r="K23" i="2" s="1"/>
  <c r="J25" i="2"/>
  <c r="J26" i="2"/>
  <c r="K26" i="2" s="1"/>
  <c r="J29" i="2"/>
  <c r="J30" i="2"/>
  <c r="K30" i="2" s="1"/>
  <c r="J31" i="2"/>
  <c r="K31" i="2" s="1"/>
  <c r="J32" i="2"/>
  <c r="K32" i="2" s="1"/>
  <c r="J34" i="2"/>
  <c r="J35" i="2"/>
  <c r="K35" i="2" s="1"/>
  <c r="J37" i="2"/>
  <c r="J39" i="2"/>
  <c r="J40" i="2"/>
  <c r="K40" i="2" s="1"/>
  <c r="J44" i="2"/>
  <c r="J45" i="2"/>
  <c r="K45" i="2" s="1"/>
  <c r="J46" i="2"/>
  <c r="K46" i="2" s="1"/>
  <c r="J47" i="2"/>
  <c r="K47" i="2" s="1"/>
  <c r="J48" i="2"/>
  <c r="K48" i="2" s="1"/>
  <c r="J49" i="2"/>
  <c r="K49" i="2" s="1"/>
  <c r="J51" i="2"/>
  <c r="J52" i="2"/>
  <c r="K52" i="2" s="1"/>
  <c r="J53" i="2"/>
  <c r="K53" i="2" s="1"/>
  <c r="J55" i="2"/>
  <c r="J56" i="2"/>
  <c r="K56" i="2" s="1"/>
  <c r="J57" i="2"/>
  <c r="K57" i="2" s="1"/>
  <c r="J58" i="2"/>
  <c r="K58" i="2" s="1"/>
  <c r="J59" i="2"/>
  <c r="K59" i="2" s="1"/>
  <c r="J60" i="2"/>
  <c r="K60" i="2" s="1"/>
  <c r="J62" i="2"/>
  <c r="J63" i="2"/>
  <c r="K63" i="2" s="1"/>
  <c r="J64" i="2"/>
  <c r="K64" i="2" s="1"/>
  <c r="J67" i="2"/>
  <c r="J69" i="2"/>
  <c r="J72" i="2"/>
  <c r="J73" i="2"/>
  <c r="K73" i="2" s="1"/>
  <c r="J76" i="2"/>
  <c r="J77" i="2"/>
  <c r="K77" i="2" s="1"/>
  <c r="J78" i="2"/>
  <c r="K78" i="2" s="1"/>
  <c r="J80" i="2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8" i="2"/>
  <c r="J91" i="2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1" i="2"/>
  <c r="J102" i="2"/>
  <c r="K102" i="2" s="1"/>
  <c r="J103" i="2"/>
  <c r="K103" i="2" s="1"/>
  <c r="J104" i="2"/>
  <c r="K104" i="2" s="1"/>
  <c r="J105" i="2"/>
  <c r="K105" i="2" s="1"/>
  <c r="J106" i="2"/>
  <c r="K106" i="2" s="1"/>
  <c r="J108" i="2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7" i="2"/>
  <c r="J119" i="2"/>
  <c r="J121" i="2"/>
  <c r="J123" i="2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4" i="2"/>
  <c r="J155" i="2"/>
  <c r="K155" i="2" s="1"/>
  <c r="J158" i="2"/>
  <c r="J160" i="2"/>
  <c r="J162" i="2"/>
  <c r="J163" i="2"/>
  <c r="K163" i="2" s="1"/>
  <c r="J164" i="2"/>
  <c r="K164" i="2" s="1"/>
  <c r="J165" i="2"/>
  <c r="K165" i="2" s="1"/>
  <c r="J168" i="2"/>
  <c r="J170" i="2"/>
  <c r="J172" i="2"/>
  <c r="J174" i="2"/>
  <c r="J175" i="2"/>
  <c r="K175" i="2" s="1"/>
  <c r="J177" i="2"/>
  <c r="J178" i="2"/>
  <c r="K178" i="2" s="1"/>
  <c r="J181" i="2"/>
  <c r="J183" i="2"/>
  <c r="J184" i="2"/>
  <c r="K184" i="2" s="1"/>
  <c r="J186" i="2"/>
  <c r="J187" i="2"/>
  <c r="K187" i="2" s="1"/>
  <c r="J189" i="2"/>
  <c r="J192" i="2"/>
  <c r="J193" i="2"/>
  <c r="K193" i="2" s="1"/>
  <c r="J195" i="2"/>
  <c r="J196" i="2"/>
  <c r="K196" i="2" s="1"/>
  <c r="J198" i="2"/>
  <c r="J199" i="2"/>
  <c r="K199" i="2" s="1"/>
  <c r="J201" i="2"/>
  <c r="J203" i="2"/>
  <c r="J205" i="2"/>
  <c r="J207" i="2"/>
  <c r="J209" i="2"/>
  <c r="J212" i="2"/>
  <c r="J213" i="2"/>
  <c r="K213" i="2" s="1"/>
  <c r="J215" i="2"/>
  <c r="J216" i="2"/>
  <c r="K216" i="2" s="1"/>
  <c r="J219" i="2"/>
  <c r="J221" i="2"/>
  <c r="J224" i="2"/>
  <c r="J225" i="2"/>
  <c r="K225" i="2" s="1"/>
  <c r="J227" i="2"/>
  <c r="J228" i="2"/>
  <c r="K228" i="2" s="1"/>
  <c r="J231" i="2"/>
  <c r="J232" i="2"/>
  <c r="K232" i="2" s="1"/>
  <c r="J233" i="2"/>
  <c r="K233" i="2" s="1"/>
  <c r="J235" i="2"/>
  <c r="J236" i="2"/>
  <c r="K236" i="2" s="1"/>
  <c r="J237" i="2"/>
  <c r="K237" i="2" s="1"/>
  <c r="J238" i="2"/>
  <c r="K238" i="2" s="1"/>
  <c r="J239" i="2"/>
  <c r="K239" i="2" s="1"/>
  <c r="J240" i="2"/>
  <c r="K240" i="2" s="1"/>
  <c r="J241" i="2"/>
  <c r="K241" i="2" s="1"/>
  <c r="J243" i="2"/>
  <c r="J246" i="2"/>
  <c r="J247" i="2"/>
  <c r="K247" i="2" s="1"/>
  <c r="J248" i="2"/>
  <c r="K248" i="2" s="1"/>
  <c r="J249" i="2"/>
  <c r="K249" i="2" s="1"/>
  <c r="J250" i="2"/>
  <c r="K250" i="2" s="1"/>
  <c r="J251" i="2"/>
  <c r="K251" i="2" s="1"/>
  <c r="J252" i="2"/>
  <c r="K252" i="2" s="1"/>
  <c r="J253" i="2"/>
  <c r="K253" i="2" s="1"/>
  <c r="J254" i="2"/>
  <c r="K254" i="2" s="1"/>
  <c r="J255" i="2"/>
  <c r="K255" i="2" s="1"/>
  <c r="J257" i="2"/>
  <c r="J258" i="2"/>
  <c r="K258" i="2" s="1"/>
  <c r="J259" i="2"/>
  <c r="K259" i="2" s="1"/>
  <c r="J260" i="2"/>
  <c r="K260" i="2" s="1"/>
  <c r="J261" i="2"/>
  <c r="K261" i="2" s="1"/>
  <c r="J263" i="2"/>
  <c r="J264" i="2"/>
  <c r="K264" i="2" s="1"/>
  <c r="J265" i="2"/>
  <c r="K265" i="2" s="1"/>
  <c r="J266" i="2"/>
  <c r="K266" i="2" s="1"/>
  <c r="J267" i="2"/>
  <c r="K267" i="2" s="1"/>
  <c r="J268" i="2"/>
  <c r="K268" i="2" s="1"/>
  <c r="J269" i="2"/>
  <c r="K269" i="2" s="1"/>
  <c r="J270" i="2"/>
  <c r="K270" i="2" s="1"/>
  <c r="J272" i="2"/>
  <c r="J271" i="2" s="1"/>
  <c r="J274" i="2"/>
  <c r="J276" i="2"/>
  <c r="J278" i="2"/>
  <c r="J279" i="2"/>
  <c r="K279" i="2" s="1"/>
  <c r="J280" i="2"/>
  <c r="K280" i="2" s="1"/>
  <c r="J281" i="2"/>
  <c r="K281" i="2" s="1"/>
  <c r="J282" i="2"/>
  <c r="K282" i="2" s="1"/>
  <c r="J283" i="2"/>
  <c r="K283" i="2" s="1"/>
  <c r="J284" i="2"/>
  <c r="K284" i="2" s="1"/>
  <c r="J285" i="2"/>
  <c r="K285" i="2" s="1"/>
  <c r="J286" i="2"/>
  <c r="K286" i="2" s="1"/>
  <c r="J287" i="2"/>
  <c r="K287" i="2" s="1"/>
  <c r="J288" i="2"/>
  <c r="K288" i="2" s="1"/>
  <c r="J289" i="2"/>
  <c r="K289" i="2" s="1"/>
  <c r="J290" i="2"/>
  <c r="K290" i="2" s="1"/>
  <c r="J291" i="2"/>
  <c r="K291" i="2" s="1"/>
  <c r="J292" i="2"/>
  <c r="K292" i="2" s="1"/>
  <c r="J293" i="2"/>
  <c r="K293" i="2" s="1"/>
  <c r="J294" i="2"/>
  <c r="K294" i="2" s="1"/>
  <c r="J295" i="2"/>
  <c r="K295" i="2" s="1"/>
  <c r="J296" i="2"/>
  <c r="K296" i="2" s="1"/>
  <c r="J297" i="2"/>
  <c r="K297" i="2" s="1"/>
  <c r="J298" i="2"/>
  <c r="K298" i="2" s="1"/>
  <c r="J299" i="2"/>
  <c r="K299" i="2" s="1"/>
  <c r="J300" i="2"/>
  <c r="K300" i="2" s="1"/>
  <c r="J301" i="2"/>
  <c r="K301" i="2" s="1"/>
  <c r="J302" i="2"/>
  <c r="K302" i="2" s="1"/>
  <c r="J303" i="2"/>
  <c r="K303" i="2" s="1"/>
  <c r="J304" i="2"/>
  <c r="K304" i="2" s="1"/>
  <c r="J305" i="2"/>
  <c r="K305" i="2" s="1"/>
  <c r="J306" i="2"/>
  <c r="K306" i="2" s="1"/>
  <c r="J307" i="2"/>
  <c r="K307" i="2" s="1"/>
  <c r="J308" i="2"/>
  <c r="K308" i="2" s="1"/>
  <c r="J309" i="2"/>
  <c r="K309" i="2" s="1"/>
  <c r="J310" i="2"/>
  <c r="K310" i="2" s="1"/>
  <c r="J311" i="2"/>
  <c r="K311" i="2" s="1"/>
  <c r="J315" i="2"/>
  <c r="J316" i="2"/>
  <c r="K316" i="2" s="1"/>
  <c r="J318" i="2"/>
  <c r="J319" i="2"/>
  <c r="K319" i="2" s="1"/>
  <c r="J320" i="2"/>
  <c r="K320" i="2" s="1"/>
  <c r="J321" i="2"/>
  <c r="K321" i="2" s="1"/>
  <c r="J322" i="2"/>
  <c r="K322" i="2" s="1"/>
  <c r="J323" i="2"/>
  <c r="K323" i="2" s="1"/>
  <c r="J324" i="2"/>
  <c r="K324" i="2" s="1"/>
  <c r="J325" i="2"/>
  <c r="K325" i="2" s="1"/>
  <c r="J327" i="2"/>
  <c r="J328" i="2"/>
  <c r="K328" i="2" s="1"/>
  <c r="J329" i="2"/>
  <c r="K329" i="2" s="1"/>
  <c r="J330" i="2"/>
  <c r="K330" i="2" s="1"/>
  <c r="J331" i="2"/>
  <c r="K331" i="2" s="1"/>
  <c r="J332" i="2"/>
  <c r="K332" i="2" s="1"/>
  <c r="J333" i="2"/>
  <c r="K333" i="2" s="1"/>
  <c r="J334" i="2"/>
  <c r="K334" i="2" s="1"/>
  <c r="J335" i="2"/>
  <c r="K335" i="2" s="1"/>
  <c r="J336" i="2"/>
  <c r="K336" i="2" s="1"/>
  <c r="J337" i="2"/>
  <c r="K337" i="2" s="1"/>
  <c r="J339" i="2"/>
  <c r="J340" i="2"/>
  <c r="K340" i="2" s="1"/>
  <c r="J343" i="2"/>
  <c r="J344" i="2"/>
  <c r="K344" i="2" s="1"/>
  <c r="J345" i="2"/>
  <c r="K345" i="2" s="1"/>
  <c r="J347" i="2"/>
  <c r="J349" i="2"/>
  <c r="J350" i="2"/>
  <c r="K350" i="2" s="1"/>
  <c r="J351" i="2"/>
  <c r="K351" i="2" s="1"/>
  <c r="J353" i="2"/>
  <c r="J354" i="2"/>
  <c r="K354" i="2" s="1"/>
  <c r="J355" i="2"/>
  <c r="K355" i="2" s="1"/>
  <c r="J356" i="2"/>
  <c r="K356" i="2" s="1"/>
  <c r="J357" i="2"/>
  <c r="K357" i="2" s="1"/>
  <c r="J359" i="2"/>
  <c r="J360" i="2"/>
  <c r="K360" i="2" s="1"/>
  <c r="J362" i="2"/>
  <c r="J363" i="2"/>
  <c r="K363" i="2" s="1"/>
  <c r="J365" i="2"/>
  <c r="J366" i="2"/>
  <c r="K366" i="2" s="1"/>
  <c r="J367" i="2"/>
  <c r="K367" i="2" s="1"/>
  <c r="J369" i="2"/>
  <c r="J370" i="2"/>
  <c r="K370" i="2" s="1"/>
  <c r="J371" i="2"/>
  <c r="K371" i="2" s="1"/>
  <c r="J372" i="2"/>
  <c r="K372" i="2" s="1"/>
  <c r="J375" i="2"/>
  <c r="J376" i="2"/>
  <c r="K376" i="2" s="1"/>
  <c r="J377" i="2"/>
  <c r="K377" i="2" s="1"/>
  <c r="J378" i="2"/>
  <c r="K378" i="2" s="1"/>
  <c r="J380" i="2"/>
  <c r="J382" i="2"/>
  <c r="J383" i="2"/>
  <c r="K383" i="2" s="1"/>
  <c r="J384" i="2"/>
  <c r="K384" i="2" s="1"/>
  <c r="J386" i="2"/>
  <c r="J387" i="2"/>
  <c r="K387" i="2" s="1"/>
  <c r="J388" i="2"/>
  <c r="K388" i="2" s="1"/>
  <c r="J389" i="2"/>
  <c r="K389" i="2" s="1"/>
  <c r="J391" i="2"/>
  <c r="J392" i="2"/>
  <c r="K392" i="2" s="1"/>
  <c r="J394" i="2"/>
  <c r="J396" i="2"/>
  <c r="J397" i="2"/>
  <c r="K397" i="2" s="1"/>
  <c r="J398" i="2"/>
  <c r="K398" i="2" s="1"/>
  <c r="J400" i="2"/>
  <c r="J402" i="2"/>
  <c r="J403" i="2"/>
  <c r="K403" i="2" s="1"/>
  <c r="J404" i="2"/>
  <c r="J405" i="2"/>
  <c r="K405" i="2" s="1"/>
  <c r="J406" i="2"/>
  <c r="K406" i="2" s="1"/>
  <c r="J409" i="2"/>
  <c r="J411" i="2"/>
  <c r="J413" i="2"/>
  <c r="J415" i="2"/>
  <c r="J417" i="2"/>
  <c r="J418" i="2"/>
  <c r="K418" i="2" s="1"/>
  <c r="J419" i="2"/>
  <c r="K419" i="2" s="1"/>
  <c r="J420" i="2"/>
  <c r="K420" i="2" s="1"/>
  <c r="J423" i="2"/>
  <c r="J424" i="2"/>
  <c r="K424" i="2" s="1"/>
  <c r="J426" i="2"/>
  <c r="J427" i="2"/>
  <c r="K427" i="2" s="1"/>
  <c r="J428" i="2"/>
  <c r="K428" i="2" s="1"/>
  <c r="J430" i="2"/>
  <c r="J432" i="2"/>
  <c r="J433" i="2"/>
  <c r="K433" i="2" s="1"/>
  <c r="J434" i="2"/>
  <c r="K434" i="2" s="1"/>
  <c r="J435" i="2"/>
  <c r="K435" i="2" s="1"/>
  <c r="J438" i="2"/>
  <c r="J439" i="2"/>
  <c r="K439" i="2" s="1"/>
  <c r="J441" i="2"/>
  <c r="J442" i="2"/>
  <c r="K442" i="2" s="1"/>
  <c r="J445" i="2"/>
  <c r="J447" i="2"/>
  <c r="J448" i="2"/>
  <c r="K448" i="2" s="1"/>
  <c r="J450" i="2"/>
  <c r="J451" i="2"/>
  <c r="K451" i="2" s="1"/>
  <c r="J453" i="2"/>
  <c r="J454" i="2"/>
  <c r="K454" i="2" s="1"/>
  <c r="J456" i="2"/>
  <c r="J459" i="2"/>
  <c r="J460" i="2"/>
  <c r="K460" i="2" s="1"/>
  <c r="J462" i="2"/>
  <c r="J463" i="2"/>
  <c r="K463" i="2" s="1"/>
  <c r="J465" i="2"/>
  <c r="J466" i="2"/>
  <c r="K466" i="2" s="1"/>
  <c r="J468" i="2"/>
  <c r="J470" i="2"/>
  <c r="J472" i="2"/>
  <c r="J474" i="2"/>
  <c r="J476" i="2"/>
  <c r="J479" i="2"/>
  <c r="J480" i="2"/>
  <c r="K480" i="2" s="1"/>
  <c r="J481" i="2"/>
  <c r="K481" i="2" s="1"/>
  <c r="J482" i="2"/>
  <c r="K482" i="2" s="1"/>
  <c r="J484" i="2"/>
  <c r="J485" i="2"/>
  <c r="K485" i="2" s="1"/>
  <c r="J488" i="2"/>
  <c r="J490" i="2"/>
  <c r="J493" i="2"/>
  <c r="J494" i="2"/>
  <c r="K494" i="2" s="1"/>
  <c r="J496" i="2"/>
  <c r="J497" i="2"/>
  <c r="K497" i="2" s="1"/>
  <c r="J500" i="2"/>
  <c r="J501" i="2"/>
  <c r="K501" i="2" s="1"/>
  <c r="J502" i="2"/>
  <c r="K502" i="2" s="1"/>
  <c r="J504" i="2"/>
  <c r="J505" i="2"/>
  <c r="K505" i="2" s="1"/>
  <c r="J506" i="2"/>
  <c r="K506" i="2" s="1"/>
  <c r="J507" i="2"/>
  <c r="K507" i="2" s="1"/>
  <c r="J508" i="2"/>
  <c r="K508" i="2" s="1"/>
  <c r="J509" i="2"/>
  <c r="K509" i="2" s="1"/>
  <c r="J510" i="2"/>
  <c r="K510" i="2" s="1"/>
  <c r="J511" i="2"/>
  <c r="K511" i="2" s="1"/>
  <c r="J513" i="2"/>
  <c r="J516" i="2"/>
  <c r="J517" i="2"/>
  <c r="K517" i="2" s="1"/>
  <c r="J518" i="2"/>
  <c r="K518" i="2" s="1"/>
  <c r="J519" i="2"/>
  <c r="K519" i="2" s="1"/>
  <c r="J520" i="2"/>
  <c r="K520" i="2" s="1"/>
  <c r="J521" i="2"/>
  <c r="K521" i="2" s="1"/>
  <c r="J522" i="2"/>
  <c r="K522" i="2" s="1"/>
  <c r="J523" i="2"/>
  <c r="K523" i="2" s="1"/>
  <c r="J524" i="2"/>
  <c r="K524" i="2" s="1"/>
  <c r="J525" i="2"/>
  <c r="K525" i="2" s="1"/>
  <c r="J526" i="2"/>
  <c r="K526" i="2" s="1"/>
  <c r="J528" i="2"/>
  <c r="J529" i="2"/>
  <c r="K529" i="2" s="1"/>
  <c r="J530" i="2"/>
  <c r="K530" i="2" s="1"/>
  <c r="J531" i="2"/>
  <c r="K531" i="2" s="1"/>
  <c r="J532" i="2"/>
  <c r="K532" i="2" s="1"/>
  <c r="J534" i="2"/>
  <c r="J535" i="2"/>
  <c r="K535" i="2" s="1"/>
  <c r="J536" i="2"/>
  <c r="K536" i="2" s="1"/>
  <c r="J537" i="2"/>
  <c r="K537" i="2" s="1"/>
  <c r="J538" i="2"/>
  <c r="K538" i="2" s="1"/>
  <c r="J539" i="2"/>
  <c r="K539" i="2" s="1"/>
  <c r="J540" i="2"/>
  <c r="K540" i="2" s="1"/>
  <c r="J542" i="2"/>
  <c r="J543" i="2"/>
  <c r="K543" i="2" s="1"/>
  <c r="J545" i="2"/>
  <c r="J547" i="2"/>
  <c r="J549" i="2"/>
  <c r="J550" i="2"/>
  <c r="K550" i="2" s="1"/>
  <c r="J551" i="2"/>
  <c r="K551" i="2" s="1"/>
  <c r="J552" i="2"/>
  <c r="K552" i="2" s="1"/>
  <c r="J553" i="2"/>
  <c r="K553" i="2" s="1"/>
  <c r="J554" i="2"/>
  <c r="K554" i="2" s="1"/>
  <c r="J555" i="2"/>
  <c r="K555" i="2" s="1"/>
  <c r="J556" i="2"/>
  <c r="K556" i="2" s="1"/>
  <c r="J557" i="2"/>
  <c r="K557" i="2" s="1"/>
  <c r="J558" i="2"/>
  <c r="K558" i="2" s="1"/>
  <c r="J559" i="2"/>
  <c r="K559" i="2" s="1"/>
  <c r="J560" i="2"/>
  <c r="K560" i="2" s="1"/>
  <c r="J561" i="2"/>
  <c r="K561" i="2" s="1"/>
  <c r="J562" i="2"/>
  <c r="K562" i="2" s="1"/>
  <c r="J563" i="2"/>
  <c r="K563" i="2" s="1"/>
  <c r="J564" i="2"/>
  <c r="K564" i="2" s="1"/>
  <c r="J565" i="2"/>
  <c r="K565" i="2" s="1"/>
  <c r="J566" i="2"/>
  <c r="K566" i="2" s="1"/>
  <c r="J567" i="2"/>
  <c r="K567" i="2" s="1"/>
  <c r="J568" i="2"/>
  <c r="K568" i="2" s="1"/>
  <c r="J569" i="2"/>
  <c r="K569" i="2" s="1"/>
  <c r="J570" i="2"/>
  <c r="K570" i="2" s="1"/>
  <c r="J571" i="2"/>
  <c r="K571" i="2" s="1"/>
  <c r="J572" i="2"/>
  <c r="K572" i="2" s="1"/>
  <c r="J573" i="2"/>
  <c r="K573" i="2" s="1"/>
  <c r="J574" i="2"/>
  <c r="K574" i="2" s="1"/>
  <c r="J575" i="2"/>
  <c r="K575" i="2" s="1"/>
  <c r="J576" i="2"/>
  <c r="K576" i="2" s="1"/>
  <c r="J577" i="2"/>
  <c r="K577" i="2" s="1"/>
  <c r="J578" i="2"/>
  <c r="K578" i="2" s="1"/>
  <c r="J579" i="2"/>
  <c r="K579" i="2" s="1"/>
  <c r="J580" i="2"/>
  <c r="K580" i="2" s="1"/>
  <c r="J581" i="2"/>
  <c r="K581" i="2" s="1"/>
  <c r="J584" i="2"/>
  <c r="J585" i="2"/>
  <c r="K585" i="2" s="1"/>
  <c r="J586" i="2"/>
  <c r="K586" i="2" s="1"/>
  <c r="J588" i="2"/>
  <c r="J589" i="2"/>
  <c r="K589" i="2" s="1"/>
  <c r="J590" i="2"/>
  <c r="K590" i="2" s="1"/>
  <c r="J591" i="2"/>
  <c r="K591" i="2" s="1"/>
  <c r="J592" i="2"/>
  <c r="K592" i="2" s="1"/>
  <c r="J593" i="2"/>
  <c r="K593" i="2" s="1"/>
  <c r="J594" i="2"/>
  <c r="K594" i="2" s="1"/>
  <c r="J596" i="2"/>
  <c r="J597" i="2"/>
  <c r="K597" i="2" s="1"/>
  <c r="J598" i="2"/>
  <c r="K598" i="2" s="1"/>
  <c r="J599" i="2"/>
  <c r="K599" i="2" s="1"/>
  <c r="J600" i="2"/>
  <c r="K600" i="2" s="1"/>
  <c r="J601" i="2"/>
  <c r="K601" i="2" s="1"/>
  <c r="J602" i="2"/>
  <c r="K602" i="2" s="1"/>
  <c r="J604" i="2"/>
  <c r="J605" i="2"/>
  <c r="K605" i="2" s="1"/>
  <c r="J606" i="2"/>
  <c r="K606" i="2" s="1"/>
  <c r="J607" i="2"/>
  <c r="K607" i="2" s="1"/>
  <c r="J608" i="2"/>
  <c r="K608" i="2" s="1"/>
  <c r="J609" i="2"/>
  <c r="K609" i="2" s="1"/>
  <c r="J610" i="2"/>
  <c r="K610" i="2" s="1"/>
  <c r="J611" i="2"/>
  <c r="K611" i="2" s="1"/>
  <c r="J613" i="2"/>
  <c r="J615" i="2"/>
  <c r="J616" i="2"/>
  <c r="K616" i="2" s="1"/>
  <c r="J619" i="2"/>
  <c r="J620" i="2"/>
  <c r="K620" i="2" s="1"/>
  <c r="J621" i="2"/>
  <c r="K621" i="2" s="1"/>
  <c r="J623" i="2"/>
  <c r="J624" i="2"/>
  <c r="K624" i="2" s="1"/>
  <c r="J625" i="2"/>
  <c r="K625" i="2" s="1"/>
  <c r="J627" i="2"/>
  <c r="J628" i="2"/>
  <c r="K628" i="2" s="1"/>
  <c r="J629" i="2"/>
  <c r="K629" i="2" s="1"/>
  <c r="J630" i="2"/>
  <c r="K630" i="2" s="1"/>
  <c r="J631" i="2"/>
  <c r="K631" i="2" s="1"/>
  <c r="J633" i="2"/>
  <c r="J634" i="2"/>
  <c r="K634" i="2" s="1"/>
  <c r="J635" i="2"/>
  <c r="K635" i="2" s="1"/>
  <c r="J636" i="2"/>
  <c r="K636" i="2" s="1"/>
  <c r="J637" i="2"/>
  <c r="K637" i="2" s="1"/>
  <c r="J638" i="2"/>
  <c r="K638" i="2" s="1"/>
  <c r="J640" i="2"/>
  <c r="J641" i="2"/>
  <c r="K641" i="2" s="1"/>
  <c r="J643" i="2"/>
  <c r="J644" i="2"/>
  <c r="K644" i="2" s="1"/>
  <c r="J647" i="2"/>
  <c r="J648" i="2"/>
  <c r="K648" i="2" s="1"/>
  <c r="J649" i="2"/>
  <c r="K649" i="2" s="1"/>
  <c r="J650" i="2"/>
  <c r="K650" i="2" s="1"/>
  <c r="J652" i="2"/>
  <c r="J653" i="2"/>
  <c r="K653" i="2" s="1"/>
  <c r="J654" i="2"/>
  <c r="K654" i="2" s="1"/>
  <c r="J656" i="2"/>
  <c r="J658" i="2"/>
  <c r="J659" i="2"/>
  <c r="K659" i="2" s="1"/>
  <c r="J660" i="2"/>
  <c r="K660" i="2" s="1"/>
  <c r="J662" i="2"/>
  <c r="J663" i="2"/>
  <c r="K663" i="2" s="1"/>
  <c r="J664" i="2"/>
  <c r="K664" i="2" s="1"/>
  <c r="J666" i="2"/>
  <c r="J667" i="2"/>
  <c r="K667" i="2" s="1"/>
  <c r="J668" i="2"/>
  <c r="K668" i="2" s="1"/>
  <c r="J669" i="2"/>
  <c r="K669" i="2" s="1"/>
  <c r="J671" i="2"/>
  <c r="J672" i="2"/>
  <c r="K672" i="2" s="1"/>
  <c r="J673" i="2"/>
  <c r="K673" i="2" s="1"/>
  <c r="J674" i="2"/>
  <c r="K674" i="2" s="1"/>
  <c r="J676" i="2"/>
  <c r="J677" i="2"/>
  <c r="K677" i="2" s="1"/>
  <c r="J678" i="2"/>
  <c r="K678" i="2" s="1"/>
  <c r="J679" i="2"/>
  <c r="K679" i="2" s="1"/>
  <c r="J682" i="2"/>
  <c r="J684" i="2"/>
  <c r="J686" i="2"/>
  <c r="J688" i="2"/>
  <c r="J689" i="2"/>
  <c r="K689" i="2" s="1"/>
  <c r="J690" i="2"/>
  <c r="K690" i="2" s="1"/>
  <c r="J691" i="2"/>
  <c r="K691" i="2" s="1"/>
  <c r="J694" i="2"/>
  <c r="J695" i="2"/>
  <c r="K695" i="2" s="1"/>
  <c r="J697" i="2"/>
  <c r="J699" i="2"/>
  <c r="J700" i="2"/>
  <c r="K700" i="2" s="1"/>
  <c r="J701" i="2"/>
  <c r="K701" i="2" s="1"/>
  <c r="J703" i="2"/>
  <c r="J705" i="2"/>
  <c r="J706" i="2"/>
  <c r="K706" i="2" s="1"/>
  <c r="J707" i="2"/>
  <c r="K707" i="2" s="1"/>
  <c r="J708" i="2"/>
  <c r="K708" i="2" s="1"/>
  <c r="J710" i="2"/>
  <c r="J711" i="2"/>
  <c r="K711" i="2" s="1"/>
  <c r="J714" i="2"/>
  <c r="J716" i="2"/>
  <c r="J717" i="2"/>
  <c r="K717" i="2" s="1"/>
  <c r="J719" i="2"/>
  <c r="J720" i="2"/>
  <c r="K720" i="2" s="1"/>
  <c r="J722" i="2"/>
  <c r="J723" i="2"/>
  <c r="K723" i="2" s="1"/>
  <c r="J724" i="2"/>
  <c r="K724" i="2" s="1"/>
  <c r="J727" i="2"/>
  <c r="J728" i="2"/>
  <c r="K728" i="2" s="1"/>
  <c r="J730" i="2"/>
  <c r="J731" i="2"/>
  <c r="K731" i="2" s="1"/>
  <c r="J733" i="2"/>
  <c r="J734" i="2"/>
  <c r="K734" i="2" s="1"/>
  <c r="J736" i="2"/>
  <c r="J738" i="2"/>
  <c r="J740" i="2"/>
  <c r="J742" i="2"/>
  <c r="J744" i="2"/>
  <c r="J747" i="2"/>
  <c r="J748" i="2"/>
  <c r="K748" i="2" s="1"/>
  <c r="J749" i="2"/>
  <c r="K749" i="2" s="1"/>
  <c r="J751" i="2"/>
  <c r="J752" i="2"/>
  <c r="K752" i="2" s="1"/>
  <c r="J755" i="2"/>
  <c r="J756" i="2"/>
  <c r="K756" i="2" s="1"/>
  <c r="J759" i="2"/>
  <c r="J760" i="2"/>
  <c r="K760" i="2" s="1"/>
  <c r="J761" i="2"/>
  <c r="K761" i="2" s="1"/>
  <c r="J762" i="2"/>
  <c r="K762" i="2" s="1"/>
  <c r="J763" i="2"/>
  <c r="K763" i="2" s="1"/>
  <c r="J764" i="2"/>
  <c r="K764" i="2" s="1"/>
  <c r="J765" i="2"/>
  <c r="K765" i="2" s="1"/>
  <c r="J766" i="2"/>
  <c r="K766" i="2" s="1"/>
  <c r="J767" i="2"/>
  <c r="K767" i="2" s="1"/>
  <c r="J768" i="2"/>
  <c r="K768" i="2" s="1"/>
  <c r="J769" i="2"/>
  <c r="K769" i="2" s="1"/>
  <c r="J770" i="2"/>
  <c r="K770" i="2" s="1"/>
  <c r="J771" i="2"/>
  <c r="K771" i="2" s="1"/>
  <c r="J772" i="2"/>
  <c r="K772" i="2" s="1"/>
  <c r="J773" i="2"/>
  <c r="K773" i="2" s="1"/>
  <c r="J774" i="2"/>
  <c r="K774" i="2" s="1"/>
  <c r="J775" i="2"/>
  <c r="K775" i="2" s="1"/>
  <c r="J776" i="2"/>
  <c r="K776" i="2" s="1"/>
  <c r="J777" i="2"/>
  <c r="K777" i="2" s="1"/>
  <c r="J778" i="2"/>
  <c r="K778" i="2" s="1"/>
  <c r="J779" i="2"/>
  <c r="K779" i="2" s="1"/>
  <c r="J780" i="2"/>
  <c r="K780" i="2" s="1"/>
  <c r="J781" i="2"/>
  <c r="K781" i="2" s="1"/>
  <c r="J782" i="2"/>
  <c r="K782" i="2" s="1"/>
  <c r="J783" i="2"/>
  <c r="K783" i="2" s="1"/>
  <c r="J784" i="2"/>
  <c r="K784" i="2" s="1"/>
  <c r="J785" i="2"/>
  <c r="K785" i="2" s="1"/>
  <c r="J788" i="2"/>
  <c r="J790" i="2"/>
  <c r="J793" i="2"/>
  <c r="J794" i="2"/>
  <c r="K794" i="2" s="1"/>
  <c r="J797" i="2"/>
  <c r="J798" i="2"/>
  <c r="K798" i="2" s="1"/>
  <c r="J799" i="2"/>
  <c r="K799" i="2" s="1"/>
  <c r="J801" i="2"/>
  <c r="J802" i="2"/>
  <c r="K802" i="2" s="1"/>
  <c r="J803" i="2"/>
  <c r="K803" i="2" s="1"/>
  <c r="J804" i="2"/>
  <c r="K804" i="2" s="1"/>
  <c r="J805" i="2"/>
  <c r="K805" i="2" s="1"/>
  <c r="J806" i="2"/>
  <c r="K806" i="2" s="1"/>
  <c r="J807" i="2"/>
  <c r="K807" i="2" s="1"/>
  <c r="J809" i="2"/>
  <c r="J812" i="2"/>
  <c r="J813" i="2"/>
  <c r="K813" i="2" s="1"/>
  <c r="J814" i="2"/>
  <c r="K814" i="2" s="1"/>
  <c r="J815" i="2"/>
  <c r="K815" i="2" s="1"/>
  <c r="J816" i="2"/>
  <c r="K816" i="2" s="1"/>
  <c r="J817" i="2"/>
  <c r="K817" i="2" s="1"/>
  <c r="J818" i="2"/>
  <c r="K818" i="2" s="1"/>
  <c r="J819" i="2"/>
  <c r="K819" i="2" s="1"/>
  <c r="J820" i="2"/>
  <c r="K820" i="2" s="1"/>
  <c r="J822" i="2"/>
  <c r="J823" i="2"/>
  <c r="K823" i="2" s="1"/>
  <c r="J824" i="2"/>
  <c r="K824" i="2" s="1"/>
  <c r="J825" i="2"/>
  <c r="K825" i="2" s="1"/>
  <c r="J826" i="2"/>
  <c r="K826" i="2" s="1"/>
  <c r="J828" i="2"/>
  <c r="J829" i="2"/>
  <c r="K829" i="2" s="1"/>
  <c r="J830" i="2"/>
  <c r="K830" i="2" s="1"/>
  <c r="J831" i="2"/>
  <c r="K831" i="2" s="1"/>
  <c r="J832" i="2"/>
  <c r="K832" i="2" s="1"/>
  <c r="J833" i="2"/>
  <c r="K833" i="2" s="1"/>
  <c r="J834" i="2"/>
  <c r="K834" i="2" s="1"/>
  <c r="J837" i="2"/>
  <c r="J839" i="2"/>
  <c r="J841" i="2"/>
  <c r="J843" i="2"/>
  <c r="J844" i="2"/>
  <c r="K844" i="2" s="1"/>
  <c r="J845" i="2"/>
  <c r="K845" i="2" s="1"/>
  <c r="J846" i="2"/>
  <c r="K846" i="2" s="1"/>
  <c r="J847" i="2"/>
  <c r="K847" i="2" s="1"/>
  <c r="J848" i="2"/>
  <c r="K848" i="2" s="1"/>
  <c r="J849" i="2"/>
  <c r="K849" i="2" s="1"/>
  <c r="J850" i="2"/>
  <c r="K850" i="2" s="1"/>
  <c r="J851" i="2"/>
  <c r="K851" i="2" s="1"/>
  <c r="J852" i="2"/>
  <c r="K852" i="2" s="1"/>
  <c r="J853" i="2"/>
  <c r="K853" i="2" s="1"/>
  <c r="J854" i="2"/>
  <c r="K854" i="2" s="1"/>
  <c r="J855" i="2"/>
  <c r="K855" i="2" s="1"/>
  <c r="J856" i="2"/>
  <c r="K856" i="2" s="1"/>
  <c r="J857" i="2"/>
  <c r="K857" i="2" s="1"/>
  <c r="J858" i="2"/>
  <c r="K858" i="2" s="1"/>
  <c r="J859" i="2"/>
  <c r="K859" i="2" s="1"/>
  <c r="J860" i="2"/>
  <c r="K860" i="2" s="1"/>
  <c r="J861" i="2"/>
  <c r="K861" i="2" s="1"/>
  <c r="J862" i="2"/>
  <c r="K862" i="2" s="1"/>
  <c r="J863" i="2"/>
  <c r="K863" i="2" s="1"/>
  <c r="J864" i="2"/>
  <c r="K864" i="2" s="1"/>
  <c r="J865" i="2"/>
  <c r="K865" i="2" s="1"/>
  <c r="J866" i="2"/>
  <c r="K866" i="2" s="1"/>
  <c r="J867" i="2"/>
  <c r="K867" i="2" s="1"/>
  <c r="J868" i="2"/>
  <c r="K868" i="2" s="1"/>
  <c r="J869" i="2"/>
  <c r="K869" i="2" s="1"/>
  <c r="J870" i="2"/>
  <c r="K870" i="2" s="1"/>
  <c r="J871" i="2"/>
  <c r="K871" i="2" s="1"/>
  <c r="J872" i="2"/>
  <c r="K872" i="2" s="1"/>
  <c r="J873" i="2"/>
  <c r="K873" i="2" s="1"/>
  <c r="J874" i="2"/>
  <c r="K874" i="2" s="1"/>
  <c r="J876" i="2"/>
  <c r="J877" i="2"/>
  <c r="K877" i="2" s="1"/>
  <c r="J878" i="2"/>
  <c r="K878" i="2" s="1"/>
  <c r="J881" i="2"/>
  <c r="J883" i="2"/>
  <c r="J885" i="2"/>
  <c r="J886" i="2"/>
  <c r="K886" i="2" s="1"/>
  <c r="J887" i="2"/>
  <c r="K887" i="2" s="1"/>
  <c r="J888" i="2"/>
  <c r="K888" i="2" s="1"/>
  <c r="J891" i="2"/>
  <c r="J893" i="2"/>
  <c r="J895" i="2"/>
  <c r="J897" i="2"/>
  <c r="J898" i="2"/>
  <c r="K898" i="2" s="1"/>
  <c r="J899" i="2"/>
  <c r="K899" i="2" s="1"/>
  <c r="J900" i="2"/>
  <c r="K900" i="2" s="1"/>
  <c r="J902" i="2"/>
  <c r="J903" i="2"/>
  <c r="K903" i="2" s="1"/>
  <c r="J906" i="2"/>
  <c r="J908" i="2"/>
  <c r="J909" i="2"/>
  <c r="K909" i="2" s="1"/>
  <c r="J911" i="2"/>
  <c r="J912" i="2"/>
  <c r="K912" i="2" s="1"/>
  <c r="J914" i="2"/>
  <c r="J917" i="2"/>
  <c r="J918" i="2"/>
  <c r="K918" i="2" s="1"/>
  <c r="J920" i="2"/>
  <c r="J921" i="2"/>
  <c r="K921" i="2" s="1"/>
  <c r="J923" i="2"/>
  <c r="J924" i="2"/>
  <c r="K924" i="2" s="1"/>
  <c r="J926" i="2"/>
  <c r="J928" i="2"/>
  <c r="J930" i="2"/>
  <c r="J932" i="2"/>
  <c r="J934" i="2"/>
  <c r="J937" i="2"/>
  <c r="J938" i="2"/>
  <c r="K938" i="2" s="1"/>
  <c r="J939" i="2"/>
  <c r="K939" i="2" s="1"/>
  <c r="J941" i="2"/>
  <c r="J942" i="2"/>
  <c r="K942" i="2" s="1"/>
  <c r="J945" i="2"/>
  <c r="J947" i="2"/>
  <c r="J950" i="2"/>
  <c r="J951" i="2"/>
  <c r="K951" i="2" s="1"/>
  <c r="J953" i="2"/>
  <c r="J954" i="2"/>
  <c r="K954" i="2" s="1"/>
  <c r="J957" i="2"/>
  <c r="J958" i="2"/>
  <c r="K958" i="2" s="1"/>
  <c r="J959" i="2"/>
  <c r="K959" i="2" s="1"/>
  <c r="J961" i="2"/>
  <c r="J962" i="2"/>
  <c r="K962" i="2" s="1"/>
  <c r="J963" i="2"/>
  <c r="K963" i="2" s="1"/>
  <c r="J964" i="2"/>
  <c r="K964" i="2" s="1"/>
  <c r="J965" i="2"/>
  <c r="K965" i="2" s="1"/>
  <c r="J966" i="2"/>
  <c r="K966" i="2" s="1"/>
  <c r="J967" i="2"/>
  <c r="K967" i="2" s="1"/>
  <c r="J969" i="2"/>
  <c r="J972" i="2"/>
  <c r="J973" i="2"/>
  <c r="K973" i="2" s="1"/>
  <c r="J974" i="2"/>
  <c r="K974" i="2" s="1"/>
  <c r="J975" i="2"/>
  <c r="K975" i="2" s="1"/>
  <c r="J976" i="2"/>
  <c r="K976" i="2" s="1"/>
  <c r="J977" i="2"/>
  <c r="K977" i="2" s="1"/>
  <c r="J978" i="2"/>
  <c r="K978" i="2" s="1"/>
  <c r="J979" i="2"/>
  <c r="K979" i="2" s="1"/>
  <c r="J980" i="2"/>
  <c r="K980" i="2" s="1"/>
  <c r="J982" i="2"/>
  <c r="J983" i="2"/>
  <c r="K983" i="2" s="1"/>
  <c r="J984" i="2"/>
  <c r="K984" i="2" s="1"/>
  <c r="J985" i="2"/>
  <c r="K985" i="2" s="1"/>
  <c r="J986" i="2"/>
  <c r="K986" i="2" s="1"/>
  <c r="J988" i="2"/>
  <c r="J989" i="2"/>
  <c r="K989" i="2" s="1"/>
  <c r="J990" i="2"/>
  <c r="K990" i="2" s="1"/>
  <c r="J991" i="2"/>
  <c r="K991" i="2" s="1"/>
  <c r="J992" i="2"/>
  <c r="K992" i="2" s="1"/>
  <c r="J993" i="2"/>
  <c r="K993" i="2" s="1"/>
  <c r="J995" i="2"/>
  <c r="J997" i="2"/>
  <c r="J999" i="2"/>
  <c r="J1001" i="2"/>
  <c r="J1002" i="2"/>
  <c r="K1002" i="2" s="1"/>
  <c r="J1003" i="2"/>
  <c r="K1003" i="2" s="1"/>
  <c r="J1004" i="2"/>
  <c r="K1004" i="2" s="1"/>
  <c r="J1005" i="2"/>
  <c r="K1005" i="2" s="1"/>
  <c r="J1006" i="2"/>
  <c r="K1006" i="2" s="1"/>
  <c r="J1007" i="2"/>
  <c r="K1007" i="2" s="1"/>
  <c r="J1008" i="2"/>
  <c r="K1008" i="2" s="1"/>
  <c r="J1009" i="2"/>
  <c r="K1009" i="2" s="1"/>
  <c r="J1010" i="2"/>
  <c r="K1010" i="2" s="1"/>
  <c r="J1011" i="2"/>
  <c r="K1011" i="2" s="1"/>
  <c r="J1012" i="2"/>
  <c r="K1012" i="2" s="1"/>
  <c r="J1013" i="2"/>
  <c r="K1013" i="2" s="1"/>
  <c r="J1014" i="2"/>
  <c r="K1014" i="2" s="1"/>
  <c r="J1015" i="2"/>
  <c r="K1015" i="2" s="1"/>
  <c r="J1016" i="2"/>
  <c r="K1016" i="2" s="1"/>
  <c r="J1017" i="2"/>
  <c r="K1017" i="2" s="1"/>
  <c r="J1018" i="2"/>
  <c r="K1018" i="2" s="1"/>
  <c r="J1019" i="2"/>
  <c r="K1019" i="2" s="1"/>
  <c r="J1020" i="2"/>
  <c r="K1020" i="2" s="1"/>
  <c r="J1021" i="2"/>
  <c r="K1021" i="2" s="1"/>
  <c r="J1022" i="2"/>
  <c r="K1022" i="2" s="1"/>
  <c r="J1023" i="2"/>
  <c r="K1023" i="2" s="1"/>
  <c r="J1024" i="2"/>
  <c r="K1024" i="2" s="1"/>
  <c r="J1025" i="2"/>
  <c r="K1025" i="2" s="1"/>
  <c r="J1026" i="2"/>
  <c r="K1026" i="2" s="1"/>
  <c r="J1027" i="2"/>
  <c r="K1027" i="2" s="1"/>
  <c r="J1028" i="2"/>
  <c r="K1028" i="2" s="1"/>
  <c r="J1029" i="2"/>
  <c r="K1029" i="2" s="1"/>
  <c r="J1030" i="2"/>
  <c r="K1030" i="2" s="1"/>
  <c r="J1031" i="2"/>
  <c r="K1031" i="2" s="1"/>
  <c r="J1032" i="2"/>
  <c r="K1032" i="2" s="1"/>
  <c r="J1033" i="2"/>
  <c r="K1033" i="2" s="1"/>
  <c r="J1034" i="2"/>
  <c r="K1034" i="2" s="1"/>
  <c r="J1035" i="2"/>
  <c r="K1035" i="2" s="1"/>
  <c r="J1039" i="2"/>
  <c r="J1040" i="2"/>
  <c r="K1040" i="2" s="1"/>
  <c r="J1041" i="2"/>
  <c r="K1041" i="2" s="1"/>
  <c r="J1042" i="2"/>
  <c r="K1042" i="2" s="1"/>
  <c r="J1043" i="2"/>
  <c r="K1043" i="2" s="1"/>
  <c r="J1044" i="2"/>
  <c r="K1044" i="2" s="1"/>
  <c r="J1045" i="2"/>
  <c r="K1045" i="2" s="1"/>
  <c r="J1046" i="2"/>
  <c r="K1046" i="2" s="1"/>
  <c r="J1047" i="2"/>
  <c r="K1047" i="2" s="1"/>
  <c r="J1049" i="2"/>
  <c r="J1050" i="2"/>
  <c r="K1050" i="2" s="1"/>
  <c r="J1051" i="2"/>
  <c r="K1051" i="2" s="1"/>
  <c r="J1052" i="2"/>
  <c r="K1052" i="2" s="1"/>
  <c r="J1053" i="2"/>
  <c r="K1053" i="2" s="1"/>
  <c r="J1054" i="2"/>
  <c r="K1054" i="2" s="1"/>
  <c r="J1056" i="2"/>
  <c r="J1057" i="2"/>
  <c r="K1057" i="2" s="1"/>
  <c r="J1060" i="2"/>
  <c r="J1061" i="2"/>
  <c r="K1061" i="2" s="1"/>
  <c r="J1062" i="2"/>
  <c r="K1062" i="2" s="1"/>
  <c r="J1063" i="2"/>
  <c r="K1063" i="2" s="1"/>
  <c r="J1065" i="2"/>
  <c r="J1066" i="2"/>
  <c r="K1066" i="2" s="1"/>
  <c r="J1068" i="2"/>
  <c r="J1069" i="2"/>
  <c r="K1069" i="2" s="1"/>
  <c r="J1070" i="2"/>
  <c r="K1070" i="2" s="1"/>
  <c r="J1072" i="2"/>
  <c r="J1073" i="2"/>
  <c r="K1073" i="2" s="1"/>
  <c r="J1074" i="2"/>
  <c r="K1074" i="2" s="1"/>
  <c r="J1075" i="2"/>
  <c r="K1075" i="2" s="1"/>
  <c r="J1076" i="2"/>
  <c r="K1076" i="2" s="1"/>
  <c r="J1078" i="2"/>
  <c r="J1079" i="2"/>
  <c r="K1079" i="2" s="1"/>
  <c r="J1080" i="2"/>
  <c r="K1080" i="2" s="1"/>
  <c r="J1081" i="2"/>
  <c r="K1081" i="2" s="1"/>
  <c r="J1083" i="2"/>
  <c r="J1084" i="2"/>
  <c r="K1084" i="2" s="1"/>
  <c r="J1087" i="2"/>
  <c r="J1088" i="2"/>
  <c r="K1088" i="2" s="1"/>
  <c r="J1089" i="2"/>
  <c r="K1089" i="2" s="1"/>
  <c r="J1091" i="2"/>
  <c r="J1093" i="2"/>
  <c r="J1094" i="2"/>
  <c r="K1094" i="2" s="1"/>
  <c r="J1095" i="2"/>
  <c r="K1095" i="2" s="1"/>
  <c r="J1096" i="2"/>
  <c r="K1096" i="2" s="1"/>
  <c r="J1098" i="2"/>
  <c r="J1100" i="2"/>
  <c r="J1102" i="2"/>
  <c r="J1103" i="2"/>
  <c r="K1103" i="2" s="1"/>
  <c r="J1104" i="2"/>
  <c r="K1104" i="2" s="1"/>
  <c r="J1106" i="2"/>
  <c r="J1107" i="2"/>
  <c r="K1107" i="2" s="1"/>
  <c r="J1108" i="2"/>
  <c r="K1108" i="2" s="1"/>
  <c r="J1110" i="2"/>
  <c r="J1111" i="2"/>
  <c r="K1111" i="2" s="1"/>
  <c r="J1112" i="2"/>
  <c r="K1112" i="2" s="1"/>
  <c r="J1113" i="2"/>
  <c r="K1113" i="2" s="1"/>
  <c r="J1114" i="2"/>
  <c r="K1114" i="2" s="1"/>
  <c r="J1115" i="2"/>
  <c r="K1115" i="2" s="1"/>
  <c r="J1118" i="2"/>
  <c r="J1120" i="2"/>
  <c r="J1122" i="2"/>
  <c r="J1124" i="2"/>
  <c r="J1126" i="2"/>
  <c r="J1127" i="2"/>
  <c r="K1127" i="2" s="1"/>
  <c r="J1128" i="2"/>
  <c r="K1128" i="2" s="1"/>
  <c r="J1129" i="2"/>
  <c r="K1129" i="2" s="1"/>
  <c r="J1132" i="2"/>
  <c r="J1135" i="2"/>
  <c r="J1136" i="2"/>
  <c r="K1136" i="2" s="1"/>
  <c r="J1137" i="2"/>
  <c r="K1137" i="2" s="1"/>
  <c r="J1139" i="2"/>
  <c r="J1140" i="2"/>
  <c r="K1140" i="2" s="1"/>
  <c r="J1141" i="2"/>
  <c r="K1141" i="2" s="1"/>
  <c r="J1144" i="2"/>
  <c r="J1146" i="2"/>
  <c r="J1148" i="2"/>
  <c r="J1149" i="2"/>
  <c r="K1149" i="2" s="1"/>
  <c r="J1150" i="2"/>
  <c r="K1150" i="2" s="1"/>
  <c r="J1151" i="2"/>
  <c r="K1151" i="2" s="1"/>
  <c r="J1153" i="2"/>
  <c r="J1156" i="2"/>
  <c r="J1158" i="2"/>
  <c r="J1159" i="2"/>
  <c r="K1159" i="2" s="1"/>
  <c r="J1161" i="2"/>
  <c r="J1163" i="2"/>
  <c r="J1164" i="2"/>
  <c r="K1164" i="2" s="1"/>
  <c r="J1167" i="2"/>
  <c r="J1168" i="2"/>
  <c r="K1168" i="2" s="1"/>
  <c r="J1171" i="2"/>
  <c r="J1172" i="2"/>
  <c r="K1172" i="2" s="1"/>
  <c r="J1174" i="2"/>
  <c r="J1175" i="2"/>
  <c r="K1175" i="2" s="1"/>
  <c r="J1177" i="2"/>
  <c r="J1180" i="2"/>
  <c r="J1181" i="2"/>
  <c r="K1181" i="2" s="1"/>
  <c r="J1183" i="2"/>
  <c r="J1185" i="2"/>
  <c r="J1187" i="2"/>
  <c r="J1188" i="2"/>
  <c r="K1188" i="2" s="1"/>
  <c r="J1190" i="2"/>
  <c r="J1192" i="2"/>
  <c r="J1195" i="2"/>
  <c r="J1196" i="2"/>
  <c r="K1196" i="2" s="1"/>
  <c r="J1197" i="2"/>
  <c r="K1197" i="2" s="1"/>
  <c r="J1198" i="2"/>
  <c r="K1198" i="2" s="1"/>
  <c r="J1200" i="2"/>
  <c r="J1201" i="2"/>
  <c r="K1201" i="2" s="1"/>
  <c r="J1204" i="2"/>
  <c r="J1206" i="2"/>
  <c r="J1209" i="2"/>
  <c r="J1210" i="2"/>
  <c r="K1210" i="2" s="1"/>
  <c r="J1212" i="2"/>
  <c r="J1213" i="2"/>
  <c r="K1213" i="2" s="1"/>
  <c r="J1214" i="2"/>
  <c r="K1214" i="2" s="1"/>
  <c r="J1215" i="2"/>
  <c r="K1215" i="2" s="1"/>
  <c r="J1216" i="2"/>
  <c r="K1216" i="2" s="1"/>
  <c r="J1218" i="2"/>
  <c r="J1219" i="2"/>
  <c r="K1219" i="2" s="1"/>
  <c r="J1222" i="2"/>
  <c r="J1223" i="2"/>
  <c r="K1223" i="2" s="1"/>
  <c r="J1224" i="2"/>
  <c r="K1224" i="2" s="1"/>
  <c r="J1226" i="2"/>
  <c r="J1227" i="2"/>
  <c r="K1227" i="2" s="1"/>
  <c r="J1228" i="2"/>
  <c r="K1228" i="2" s="1"/>
  <c r="J1229" i="2"/>
  <c r="K1229" i="2" s="1"/>
  <c r="J1230" i="2"/>
  <c r="K1230" i="2" s="1"/>
  <c r="J1231" i="2"/>
  <c r="K1231" i="2" s="1"/>
  <c r="J1232" i="2"/>
  <c r="K1232" i="2" s="1"/>
  <c r="J1233" i="2"/>
  <c r="K1233" i="2" s="1"/>
  <c r="J1235" i="2"/>
  <c r="J1238" i="2"/>
  <c r="J1239" i="2"/>
  <c r="K1239" i="2" s="1"/>
  <c r="J1240" i="2"/>
  <c r="K1240" i="2" s="1"/>
  <c r="J1241" i="2"/>
  <c r="K1241" i="2" s="1"/>
  <c r="J1242" i="2"/>
  <c r="K1242" i="2" s="1"/>
  <c r="J1243" i="2"/>
  <c r="K1243" i="2" s="1"/>
  <c r="J1244" i="2"/>
  <c r="K1244" i="2" s="1"/>
  <c r="J1245" i="2"/>
  <c r="K1245" i="2" s="1"/>
  <c r="J1246" i="2"/>
  <c r="K1246" i="2" s="1"/>
  <c r="J1248" i="2"/>
  <c r="J1249" i="2"/>
  <c r="K1249" i="2" s="1"/>
  <c r="J1250" i="2"/>
  <c r="K1250" i="2" s="1"/>
  <c r="J1251" i="2"/>
  <c r="K1251" i="2" s="1"/>
  <c r="J1252" i="2"/>
  <c r="K1252" i="2" s="1"/>
  <c r="J1254" i="2"/>
  <c r="J1255" i="2"/>
  <c r="K1255" i="2" s="1"/>
  <c r="J1256" i="2"/>
  <c r="K1256" i="2" s="1"/>
  <c r="J1257" i="2"/>
  <c r="K1257" i="2" s="1"/>
  <c r="J1258" i="2"/>
  <c r="K1258" i="2" s="1"/>
  <c r="J1260" i="2"/>
  <c r="J1261" i="2"/>
  <c r="K1261" i="2" s="1"/>
  <c r="J1262" i="2"/>
  <c r="K1262" i="2" s="1"/>
  <c r="J1263" i="2"/>
  <c r="K1263" i="2" s="1"/>
  <c r="J1264" i="2"/>
  <c r="K1264" i="2" s="1"/>
  <c r="J1265" i="2"/>
  <c r="K1265" i="2" s="1"/>
  <c r="J1266" i="2"/>
  <c r="K1266" i="2" s="1"/>
  <c r="J1268" i="2"/>
  <c r="J1270" i="2"/>
  <c r="J1271" i="2"/>
  <c r="K1271" i="2" s="1"/>
  <c r="J1272" i="2"/>
  <c r="K1272" i="2" s="1"/>
  <c r="J1273" i="2"/>
  <c r="K1273" i="2" s="1"/>
  <c r="J1274" i="2"/>
  <c r="K1274" i="2" s="1"/>
  <c r="J1275" i="2"/>
  <c r="K1275" i="2" s="1"/>
  <c r="J1276" i="2"/>
  <c r="K1276" i="2" s="1"/>
  <c r="J1277" i="2"/>
  <c r="K1277" i="2" s="1"/>
  <c r="J1278" i="2"/>
  <c r="K1278" i="2" s="1"/>
  <c r="J1279" i="2"/>
  <c r="K1279" i="2" s="1"/>
  <c r="J1280" i="2"/>
  <c r="K1280" i="2" s="1"/>
  <c r="J1281" i="2"/>
  <c r="K1281" i="2" s="1"/>
  <c r="J1282" i="2"/>
  <c r="K1282" i="2" s="1"/>
  <c r="J1283" i="2"/>
  <c r="K1283" i="2" s="1"/>
  <c r="J1284" i="2"/>
  <c r="K1284" i="2" s="1"/>
  <c r="J1285" i="2"/>
  <c r="K1285" i="2" s="1"/>
  <c r="J1286" i="2"/>
  <c r="K1286" i="2" s="1"/>
  <c r="J1287" i="2"/>
  <c r="K1287" i="2" s="1"/>
  <c r="J1288" i="2"/>
  <c r="K1288" i="2" s="1"/>
  <c r="J1289" i="2"/>
  <c r="K1289" i="2" s="1"/>
  <c r="J1290" i="2"/>
  <c r="K1290" i="2" s="1"/>
  <c r="J1291" i="2"/>
  <c r="K1291" i="2" s="1"/>
  <c r="J1292" i="2"/>
  <c r="K1292" i="2" s="1"/>
  <c r="J1293" i="2"/>
  <c r="K1293" i="2" s="1"/>
  <c r="J1294" i="2"/>
  <c r="K1294" i="2" s="1"/>
  <c r="J1295" i="2"/>
  <c r="K1295" i="2" s="1"/>
  <c r="J1296" i="2"/>
  <c r="K1296" i="2" s="1"/>
  <c r="J1297" i="2"/>
  <c r="K1297" i="2" s="1"/>
  <c r="J1298" i="2"/>
  <c r="K1298" i="2" s="1"/>
  <c r="J1299" i="2"/>
  <c r="K1299" i="2" s="1"/>
  <c r="J1302" i="2"/>
  <c r="J1303" i="2"/>
  <c r="K1303" i="2" s="1"/>
  <c r="J1305" i="2"/>
  <c r="J1307" i="2"/>
  <c r="J1309" i="2"/>
  <c r="J1312" i="2"/>
  <c r="J1314" i="2"/>
  <c r="J1316" i="2"/>
  <c r="J1319" i="2"/>
  <c r="J1321" i="2"/>
  <c r="J1322" i="2"/>
  <c r="K1322" i="2" s="1"/>
  <c r="J1325" i="2"/>
  <c r="J1327" i="2"/>
  <c r="J1329" i="2"/>
  <c r="J1332" i="2"/>
  <c r="J1334" i="2"/>
  <c r="J1336" i="2"/>
  <c r="J1338" i="2"/>
  <c r="J1340" i="2"/>
  <c r="J1341" i="2"/>
  <c r="K1341" i="2" s="1"/>
  <c r="J1343" i="2"/>
  <c r="J1346" i="2"/>
  <c r="J1348" i="2"/>
  <c r="J1350" i="2"/>
  <c r="J1351" i="2"/>
  <c r="K1351" i="2" s="1"/>
  <c r="J1352" i="2"/>
  <c r="K1352" i="2" s="1"/>
  <c r="J1353" i="2"/>
  <c r="K1353" i="2" s="1"/>
  <c r="J1355" i="2"/>
  <c r="J1358" i="2"/>
  <c r="J1360" i="2"/>
  <c r="J1362" i="2"/>
  <c r="J1363" i="2"/>
  <c r="K1363" i="2" s="1"/>
  <c r="J1366" i="2"/>
  <c r="J1367" i="2"/>
  <c r="K1367" i="2" s="1"/>
  <c r="J1368" i="2"/>
  <c r="K1368" i="2" s="1"/>
  <c r="J1369" i="2"/>
  <c r="K1369" i="2" s="1"/>
  <c r="J1370" i="2"/>
  <c r="K1370" i="2" s="1"/>
  <c r="J1371" i="2"/>
  <c r="K1371" i="2" s="1"/>
  <c r="J1372" i="2"/>
  <c r="K1372" i="2" s="1"/>
  <c r="J1373" i="2"/>
  <c r="K1373" i="2" s="1"/>
  <c r="J1374" i="2"/>
  <c r="K1374" i="2" s="1"/>
  <c r="J1376" i="2"/>
  <c r="J1378" i="2"/>
  <c r="J1381" i="2"/>
  <c r="J1383" i="2"/>
  <c r="J1384" i="2"/>
  <c r="K1384" i="2" s="1"/>
  <c r="J1387" i="2"/>
  <c r="J1388" i="2"/>
  <c r="K1388" i="2" s="1"/>
  <c r="J1389" i="2"/>
  <c r="K1389" i="2" s="1"/>
  <c r="J1390" i="2"/>
  <c r="K1390" i="2" s="1"/>
  <c r="J1393" i="2"/>
  <c r="J1395" i="2"/>
  <c r="J1397" i="2"/>
  <c r="J1400" i="2"/>
  <c r="J1402" i="2"/>
  <c r="J1404" i="2"/>
  <c r="J1405" i="2"/>
  <c r="K1405" i="2" s="1"/>
  <c r="J1408" i="2"/>
  <c r="J1409" i="2"/>
  <c r="K1409" i="2" s="1"/>
  <c r="J1410" i="2"/>
  <c r="K1410" i="2" s="1"/>
  <c r="J1411" i="2"/>
  <c r="K1411" i="2" s="1"/>
  <c r="J1412" i="2"/>
  <c r="K1412" i="2" s="1"/>
  <c r="J1413" i="2"/>
  <c r="K1413" i="2" s="1"/>
  <c r="J1414" i="2"/>
  <c r="K1414" i="2" s="1"/>
  <c r="J1415" i="2"/>
  <c r="K1415" i="2" s="1"/>
  <c r="J1416" i="2"/>
  <c r="K1416" i="2" s="1"/>
  <c r="J1418" i="2"/>
  <c r="J1420" i="2"/>
  <c r="J1423" i="2"/>
  <c r="J1425" i="2"/>
  <c r="J1426" i="2"/>
  <c r="K1426" i="2" s="1"/>
  <c r="J1429" i="2"/>
  <c r="J1430" i="2"/>
  <c r="K1430" i="2" s="1"/>
  <c r="J1431" i="2"/>
  <c r="K1431" i="2" s="1"/>
  <c r="J1432" i="2"/>
  <c r="K1432" i="2" s="1"/>
  <c r="J1435" i="2"/>
  <c r="J1437" i="2"/>
  <c r="J1439" i="2"/>
  <c r="J1442" i="2"/>
  <c r="J1443" i="2"/>
  <c r="K1443" i="2" s="1"/>
  <c r="J1445" i="2"/>
  <c r="J1446" i="2"/>
  <c r="K1446" i="2" s="1"/>
  <c r="J1448" i="2"/>
  <c r="J1449" i="2"/>
  <c r="K1449" i="2" s="1"/>
  <c r="J1450" i="2"/>
  <c r="K1450" i="2" s="1"/>
  <c r="J1451" i="2"/>
  <c r="K1451" i="2" s="1"/>
  <c r="J1454" i="2"/>
  <c r="J1457" i="2"/>
  <c r="J1459" i="2"/>
  <c r="J1460" i="2"/>
  <c r="K1460" i="2" s="1"/>
  <c r="J1461" i="2"/>
  <c r="K1461" i="2" s="1"/>
  <c r="J1462" i="2"/>
  <c r="K1462" i="2" s="1"/>
  <c r="J1463" i="2"/>
  <c r="K1463" i="2" s="1"/>
  <c r="J1464" i="2"/>
  <c r="K1464" i="2" s="1"/>
  <c r="J1465" i="2"/>
  <c r="K1465" i="2" s="1"/>
  <c r="J1466" i="2"/>
  <c r="K1466" i="2" s="1"/>
  <c r="J1467" i="2"/>
  <c r="K1467" i="2" s="1"/>
  <c r="J1468" i="2"/>
  <c r="K1468" i="2" s="1"/>
  <c r="J1470" i="2"/>
  <c r="J1471" i="2"/>
  <c r="K1471" i="2" s="1"/>
  <c r="J1473" i="2"/>
  <c r="J1476" i="2"/>
  <c r="J1477" i="2"/>
  <c r="K1477" i="2" s="1"/>
  <c r="J1479" i="2"/>
  <c r="J1481" i="2"/>
  <c r="J1482" i="2"/>
  <c r="K1482" i="2" s="1"/>
  <c r="J1483" i="2"/>
  <c r="K1483" i="2" s="1"/>
  <c r="J1484" i="2"/>
  <c r="K1484" i="2" s="1"/>
  <c r="J1485" i="2"/>
  <c r="K1485" i="2" s="1"/>
  <c r="J1487" i="2"/>
  <c r="J1488" i="2"/>
  <c r="K1488" i="2" s="1"/>
  <c r="J1491" i="2"/>
  <c r="J1492" i="2"/>
  <c r="K1492" i="2" s="1"/>
  <c r="J1494" i="2"/>
  <c r="J1495" i="2"/>
  <c r="K1495" i="2" s="1"/>
  <c r="J1497" i="2"/>
  <c r="J1498" i="2"/>
  <c r="K1498" i="2" s="1"/>
  <c r="J1501" i="2"/>
  <c r="J1502" i="2"/>
  <c r="K1502" i="2" s="1"/>
  <c r="J1503" i="2"/>
  <c r="K1503" i="2" s="1"/>
  <c r="J1504" i="2"/>
  <c r="K1504" i="2" s="1"/>
  <c r="J1505" i="2"/>
  <c r="K1505" i="2" s="1"/>
  <c r="J1508" i="2"/>
  <c r="J1510" i="2"/>
  <c r="J1511" i="2"/>
  <c r="K1511" i="2" s="1"/>
  <c r="J1512" i="2"/>
  <c r="K1512" i="2" s="1"/>
  <c r="J1514" i="2"/>
  <c r="J1515" i="2"/>
  <c r="K1515" i="2" s="1"/>
  <c r="J1516" i="2"/>
  <c r="K1516" i="2" s="1"/>
  <c r="J1519" i="2"/>
  <c r="J1520" i="2"/>
  <c r="K1520" i="2" s="1"/>
  <c r="J1521" i="2"/>
  <c r="K1521" i="2" s="1"/>
  <c r="J1523" i="2"/>
  <c r="J1526" i="2"/>
  <c r="J1527" i="2"/>
  <c r="K1527" i="2" s="1"/>
  <c r="J1529" i="2"/>
  <c r="J1530" i="2"/>
  <c r="K1530" i="2" s="1"/>
  <c r="J1531" i="2"/>
  <c r="K1531" i="2" s="1"/>
  <c r="J1533" i="2"/>
  <c r="J1535" i="2"/>
  <c r="K1535" i="2" s="1"/>
  <c r="J1536" i="2"/>
  <c r="J1539" i="2"/>
  <c r="K1539" i="2" s="1"/>
  <c r="J1540" i="2"/>
  <c r="K1540" i="2" s="1"/>
  <c r="J1541" i="2"/>
  <c r="K1541" i="2" s="1"/>
  <c r="J1542" i="2"/>
  <c r="J1543" i="2"/>
  <c r="K1543" i="2" s="1"/>
  <c r="J1545" i="2"/>
  <c r="J1546" i="2"/>
  <c r="K1546" i="2" s="1"/>
  <c r="J1548" i="2"/>
  <c r="J1551" i="2"/>
  <c r="J1553" i="2"/>
  <c r="J1556" i="2"/>
  <c r="J1559" i="2"/>
  <c r="J1560" i="2"/>
  <c r="K1560" i="2" s="1"/>
  <c r="J1561" i="2"/>
  <c r="K1561" i="2" s="1"/>
  <c r="J1562" i="2"/>
  <c r="K1562" i="2" s="1"/>
  <c r="J1563" i="2"/>
  <c r="K1563" i="2" s="1"/>
  <c r="J1564" i="2"/>
  <c r="K1564" i="2" s="1"/>
  <c r="J1565" i="2"/>
  <c r="K1565" i="2" s="1"/>
  <c r="J1566" i="2"/>
  <c r="K1566" i="2" s="1"/>
  <c r="J1567" i="2"/>
  <c r="K1567" i="2" s="1"/>
  <c r="J1571" i="2"/>
  <c r="J1572" i="2"/>
  <c r="K1572" i="2" s="1"/>
  <c r="J1573" i="2"/>
  <c r="K1573" i="2" s="1"/>
  <c r="J1574" i="2"/>
  <c r="K1574" i="2" s="1"/>
  <c r="J1575" i="2"/>
  <c r="K1575" i="2" s="1"/>
  <c r="J1576" i="2"/>
  <c r="K1576" i="2" s="1"/>
  <c r="J1577" i="2"/>
  <c r="K1577" i="2" s="1"/>
  <c r="J1578" i="2"/>
  <c r="K1578" i="2" s="1"/>
  <c r="J1579" i="2"/>
  <c r="K1579" i="2" s="1"/>
  <c r="J1580" i="2"/>
  <c r="K1580" i="2" s="1"/>
  <c r="J1581" i="2"/>
  <c r="K1581" i="2" s="1"/>
  <c r="J1582" i="2"/>
  <c r="K1582" i="2" s="1"/>
  <c r="J1583" i="2"/>
  <c r="K1583" i="2" s="1"/>
  <c r="J1584" i="2"/>
  <c r="K1584" i="2" s="1"/>
  <c r="J1585" i="2"/>
  <c r="K1585" i="2" s="1"/>
  <c r="J1587" i="2"/>
  <c r="J1588" i="2"/>
  <c r="K1588" i="2" s="1"/>
  <c r="J1589" i="2"/>
  <c r="K1589" i="2" s="1"/>
  <c r="J1590" i="2"/>
  <c r="K1590" i="2" s="1"/>
  <c r="J1591" i="2"/>
  <c r="K1591" i="2" s="1"/>
  <c r="J1592" i="2"/>
  <c r="K1592" i="2" s="1"/>
  <c r="J1593" i="2"/>
  <c r="K1593" i="2" s="1"/>
  <c r="J1594" i="2"/>
  <c r="K1594" i="2" s="1"/>
  <c r="J1595" i="2"/>
  <c r="K1595" i="2" s="1"/>
  <c r="J1596" i="2"/>
  <c r="K1596" i="2" s="1"/>
  <c r="J1597" i="2"/>
  <c r="K1597" i="2" s="1"/>
  <c r="J1598" i="2"/>
  <c r="K1598" i="2" s="1"/>
  <c r="J1599" i="2"/>
  <c r="K1599" i="2" s="1"/>
  <c r="J1600" i="2"/>
  <c r="K1600" i="2" s="1"/>
  <c r="J1601" i="2"/>
  <c r="K1601" i="2" s="1"/>
  <c r="J1602" i="2"/>
  <c r="K1602" i="2" s="1"/>
  <c r="J1603" i="2"/>
  <c r="K1603" i="2" s="1"/>
  <c r="J1604" i="2"/>
  <c r="K1604" i="2" s="1"/>
  <c r="J1605" i="2"/>
  <c r="K1605" i="2" s="1"/>
  <c r="J1606" i="2"/>
  <c r="K1606" i="2" s="1"/>
  <c r="J1607" i="2"/>
  <c r="K1607" i="2" s="1"/>
  <c r="J1608" i="2"/>
  <c r="K1608" i="2" s="1"/>
  <c r="J1609" i="2"/>
  <c r="K1609" i="2" s="1"/>
  <c r="J1610" i="2"/>
  <c r="K1610" i="2" s="1"/>
  <c r="J1612" i="2"/>
  <c r="J1613" i="2"/>
  <c r="K1613" i="2" s="1"/>
  <c r="J1614" i="2"/>
  <c r="K1614" i="2" s="1"/>
  <c r="J1615" i="2"/>
  <c r="K1615" i="2" s="1"/>
  <c r="J1616" i="2"/>
  <c r="K1616" i="2" s="1"/>
  <c r="J1617" i="2"/>
  <c r="K1617" i="2" s="1"/>
  <c r="J1618" i="2"/>
  <c r="K1618" i="2" s="1"/>
  <c r="J1619" i="2"/>
  <c r="K1619" i="2" s="1"/>
  <c r="J1620" i="2"/>
  <c r="K1620" i="2" s="1"/>
  <c r="J1621" i="2"/>
  <c r="K1621" i="2" s="1"/>
  <c r="J1623" i="2"/>
  <c r="J1624" i="2"/>
  <c r="K1624" i="2" s="1"/>
  <c r="J1625" i="2"/>
  <c r="K1625" i="2" s="1"/>
  <c r="J1626" i="2"/>
  <c r="K1626" i="2" s="1"/>
  <c r="J1627" i="2"/>
  <c r="K1627" i="2" s="1"/>
  <c r="J1628" i="2"/>
  <c r="K1628" i="2" s="1"/>
  <c r="J1629" i="2"/>
  <c r="K1629" i="2" s="1"/>
  <c r="J1630" i="2"/>
  <c r="K1630" i="2" s="1"/>
  <c r="J1633" i="2"/>
  <c r="J1634" i="2"/>
  <c r="K1634" i="2" s="1"/>
  <c r="J1635" i="2"/>
  <c r="K1635" i="2" s="1"/>
  <c r="J1636" i="2"/>
  <c r="K1636" i="2" s="1"/>
  <c r="J1637" i="2"/>
  <c r="K1637" i="2" s="1"/>
  <c r="J1638" i="2"/>
  <c r="K1638" i="2" s="1"/>
  <c r="J1639" i="2"/>
  <c r="K1639" i="2" s="1"/>
  <c r="J1640" i="2"/>
  <c r="K1640" i="2" s="1"/>
  <c r="J1641" i="2"/>
  <c r="K1641" i="2" s="1"/>
  <c r="J1642" i="2"/>
  <c r="K1642" i="2" s="1"/>
  <c r="J1643" i="2"/>
  <c r="K1643" i="2" s="1"/>
  <c r="J1644" i="2"/>
  <c r="K1644" i="2" s="1"/>
  <c r="J1646" i="2"/>
  <c r="K1646" i="2" s="1"/>
  <c r="J1647" i="2"/>
  <c r="K1647" i="2" s="1"/>
  <c r="J1648" i="2"/>
  <c r="K1648" i="2" s="1"/>
  <c r="J1649" i="2"/>
  <c r="K1649" i="2" s="1"/>
  <c r="J1650" i="2"/>
  <c r="K1650" i="2" s="1"/>
  <c r="J1651" i="2"/>
  <c r="K1651" i="2" s="1"/>
  <c r="J1652" i="2"/>
  <c r="K1652" i="2" s="1"/>
  <c r="J1653" i="2"/>
  <c r="K1653" i="2" s="1"/>
  <c r="J1654" i="2"/>
  <c r="K1654" i="2" s="1"/>
  <c r="J1655" i="2"/>
  <c r="K1655" i="2" s="1"/>
  <c r="J1656" i="2"/>
  <c r="K1656" i="2" s="1"/>
  <c r="J1657" i="2"/>
  <c r="K1657" i="2" s="1"/>
  <c r="J1658" i="2"/>
  <c r="K1658" i="2" s="1"/>
  <c r="J1659" i="2"/>
  <c r="K1659" i="2" s="1"/>
  <c r="J1660" i="2"/>
  <c r="J1661" i="2"/>
  <c r="K1661" i="2" s="1"/>
  <c r="J1662" i="2"/>
  <c r="K1662" i="2" s="1"/>
  <c r="J1663" i="2"/>
  <c r="K1663" i="2" s="1"/>
  <c r="J1665" i="2"/>
  <c r="J1666" i="2"/>
  <c r="K1666" i="2" s="1"/>
  <c r="J1667" i="2"/>
  <c r="K1667" i="2" s="1"/>
  <c r="J1668" i="2"/>
  <c r="K1668" i="2" s="1"/>
  <c r="J1669" i="2"/>
  <c r="K1669" i="2" s="1"/>
  <c r="J1670" i="2"/>
  <c r="K1670" i="2" s="1"/>
  <c r="J1671" i="2"/>
  <c r="K1671" i="2" s="1"/>
  <c r="J1672" i="2"/>
  <c r="K1672" i="2" s="1"/>
  <c r="J1673" i="2"/>
  <c r="K1673" i="2" s="1"/>
  <c r="J1674" i="2"/>
  <c r="K1674" i="2" s="1"/>
  <c r="J1675" i="2"/>
  <c r="K1675" i="2" s="1"/>
  <c r="J1676" i="2"/>
  <c r="K1676" i="2" s="1"/>
  <c r="J1677" i="2"/>
  <c r="K1677" i="2" s="1"/>
  <c r="J1678" i="2"/>
  <c r="K1678" i="2" s="1"/>
  <c r="J1679" i="2"/>
  <c r="K1679" i="2" s="1"/>
  <c r="J1680" i="2"/>
  <c r="K1680" i="2" s="1"/>
  <c r="J1681" i="2"/>
  <c r="K1681" i="2" s="1"/>
  <c r="J1682" i="2"/>
  <c r="K1682" i="2" s="1"/>
  <c r="J1683" i="2"/>
  <c r="K1683" i="2" s="1"/>
  <c r="J1684" i="2"/>
  <c r="K1684" i="2" s="1"/>
  <c r="J1685" i="2"/>
  <c r="K1685" i="2" s="1"/>
  <c r="J1686" i="2"/>
  <c r="K1686" i="2" s="1"/>
  <c r="J1687" i="2"/>
  <c r="K1687" i="2" s="1"/>
  <c r="J1688" i="2"/>
  <c r="K1688" i="2" s="1"/>
  <c r="J1689" i="2"/>
  <c r="K1689" i="2" s="1"/>
  <c r="J1691" i="2"/>
  <c r="J1692" i="2"/>
  <c r="K1692" i="2" s="1"/>
  <c r="J1693" i="2"/>
  <c r="K1693" i="2" s="1"/>
  <c r="J1694" i="2"/>
  <c r="K1694" i="2" s="1"/>
  <c r="J1695" i="2"/>
  <c r="K1695" i="2" s="1"/>
  <c r="J1696" i="2"/>
  <c r="K1696" i="2" s="1"/>
  <c r="J1697" i="2"/>
  <c r="K1697" i="2" s="1"/>
  <c r="J1698" i="2"/>
  <c r="K1698" i="2" s="1"/>
  <c r="J1699" i="2"/>
  <c r="K1699" i="2" s="1"/>
  <c r="J1700" i="2"/>
  <c r="K1700" i="2" s="1"/>
  <c r="J1701" i="2"/>
  <c r="K1701" i="2" s="1"/>
  <c r="J1702" i="2"/>
  <c r="K1702" i="2" s="1"/>
  <c r="J1703" i="2"/>
  <c r="K1703" i="2" s="1"/>
  <c r="J1704" i="2"/>
  <c r="K1704" i="2" s="1"/>
  <c r="J1705" i="2"/>
  <c r="K1705" i="2" s="1"/>
  <c r="J1706" i="2"/>
  <c r="K1706" i="2" s="1"/>
  <c r="J1707" i="2"/>
  <c r="K1707" i="2" s="1"/>
  <c r="J1708" i="2"/>
  <c r="K1708" i="2" s="1"/>
  <c r="J1709" i="2"/>
  <c r="K1709" i="2" s="1"/>
  <c r="J1710" i="2"/>
  <c r="K1710" i="2" s="1"/>
  <c r="J1711" i="2"/>
  <c r="K1711" i="2" s="1"/>
  <c r="J1712" i="2"/>
  <c r="K1712" i="2" s="1"/>
  <c r="J1713" i="2"/>
  <c r="K1713" i="2" s="1"/>
  <c r="J1714" i="2"/>
  <c r="K1714" i="2" s="1"/>
  <c r="J1715" i="2"/>
  <c r="K1715" i="2" s="1"/>
  <c r="J1716" i="2"/>
  <c r="K1716" i="2" s="1"/>
  <c r="J1717" i="2"/>
  <c r="K1717" i="2" s="1"/>
  <c r="J1718" i="2"/>
  <c r="K1718" i="2" s="1"/>
  <c r="J1719" i="2"/>
  <c r="K1719" i="2" s="1"/>
  <c r="J1720" i="2"/>
  <c r="K1720" i="2" s="1"/>
  <c r="J1721" i="2"/>
  <c r="K1721" i="2" s="1"/>
  <c r="J1722" i="2"/>
  <c r="K1722" i="2" s="1"/>
  <c r="J1723" i="2"/>
  <c r="K1723" i="2" s="1"/>
  <c r="J1724" i="2"/>
  <c r="K1724" i="2" s="1"/>
  <c r="J1725" i="2"/>
  <c r="K1725" i="2" s="1"/>
  <c r="J1726" i="2"/>
  <c r="K1726" i="2" s="1"/>
  <c r="J1727" i="2"/>
  <c r="K1727" i="2" s="1"/>
  <c r="J1729" i="2"/>
  <c r="J1730" i="2"/>
  <c r="K1730" i="2" s="1"/>
  <c r="J1731" i="2"/>
  <c r="K1731" i="2" s="1"/>
  <c r="J1734" i="2"/>
  <c r="J1735" i="2"/>
  <c r="K1735" i="2" s="1"/>
  <c r="J1736" i="2"/>
  <c r="K1736" i="2" s="1"/>
  <c r="J1737" i="2"/>
  <c r="K1737" i="2" s="1"/>
  <c r="J1740" i="2"/>
  <c r="J1743" i="2"/>
  <c r="J1746" i="2"/>
  <c r="J1747" i="2"/>
  <c r="K1747" i="2" s="1"/>
  <c r="J1748" i="2"/>
  <c r="K1748" i="2" s="1"/>
  <c r="J1751" i="2"/>
  <c r="J1754" i="2"/>
  <c r="J1755" i="2"/>
  <c r="K1755" i="2" s="1"/>
  <c r="J1758" i="2"/>
  <c r="J1759" i="2"/>
  <c r="K1759" i="2" s="1"/>
  <c r="J1763" i="2"/>
  <c r="J1764" i="2"/>
  <c r="K1764" i="2" s="1"/>
  <c r="J1765" i="2"/>
  <c r="K1765" i="2" s="1"/>
  <c r="J1766" i="2"/>
  <c r="K1766" i="2" s="1"/>
  <c r="J1767" i="2"/>
  <c r="K1767" i="2" s="1"/>
  <c r="J1768" i="2"/>
  <c r="K1768" i="2" s="1"/>
  <c r="J1769" i="2"/>
  <c r="K1769" i="2" s="1"/>
  <c r="J1770" i="2"/>
  <c r="K1770" i="2" s="1"/>
  <c r="J1771" i="2"/>
  <c r="K1771" i="2" s="1"/>
  <c r="J1773" i="2"/>
  <c r="J1774" i="2"/>
  <c r="K1774" i="2" s="1"/>
  <c r="J1775" i="2"/>
  <c r="K1775" i="2" s="1"/>
  <c r="J1776" i="2"/>
  <c r="K1776" i="2" s="1"/>
  <c r="J1777" i="2"/>
  <c r="K1777" i="2" s="1"/>
  <c r="J1779" i="2"/>
  <c r="J1780" i="2"/>
  <c r="K1780" i="2" s="1"/>
  <c r="J1781" i="2"/>
  <c r="K1781" i="2" s="1"/>
  <c r="J1782" i="2"/>
  <c r="K1782" i="2" s="1"/>
  <c r="J1783" i="2"/>
  <c r="K1783" i="2" s="1"/>
  <c r="J1785" i="2"/>
  <c r="J1787" i="2"/>
  <c r="J1788" i="2"/>
  <c r="K1788" i="2" s="1"/>
  <c r="J1789" i="2"/>
  <c r="K1789" i="2" s="1"/>
  <c r="J1790" i="2"/>
  <c r="K1790" i="2" s="1"/>
  <c r="J1791" i="2"/>
  <c r="K1791" i="2" s="1"/>
  <c r="J1792" i="2"/>
  <c r="K1792" i="2" s="1"/>
  <c r="J1793" i="2"/>
  <c r="K1793" i="2" s="1"/>
  <c r="J1796" i="2"/>
  <c r="J1797" i="2"/>
  <c r="K1797" i="2" s="1"/>
  <c r="J1798" i="2"/>
  <c r="K1798" i="2" s="1"/>
  <c r="J1799" i="2"/>
  <c r="K1799" i="2" s="1"/>
  <c r="J1800" i="2"/>
  <c r="K1800" i="2" s="1"/>
  <c r="J1801" i="2"/>
  <c r="K1801" i="2" s="1"/>
  <c r="J1803" i="2"/>
  <c r="J1804" i="2"/>
  <c r="K1804" i="2" s="1"/>
  <c r="J1805" i="2"/>
  <c r="K1805" i="2" s="1"/>
  <c r="J1806" i="2"/>
  <c r="K1806" i="2" s="1"/>
  <c r="J1807" i="2"/>
  <c r="K1807" i="2" s="1"/>
  <c r="J1808" i="2"/>
  <c r="K1808" i="2" s="1"/>
  <c r="J1809" i="2"/>
  <c r="K1809" i="2" s="1"/>
  <c r="J1810" i="2"/>
  <c r="K1810" i="2" s="1"/>
  <c r="J1812" i="2"/>
  <c r="J1813" i="2"/>
  <c r="K1813" i="2" s="1"/>
  <c r="J1814" i="2"/>
  <c r="K1814" i="2" s="1"/>
  <c r="J1816" i="2"/>
  <c r="J1817" i="2"/>
  <c r="K1817" i="2" s="1"/>
  <c r="J1818" i="2"/>
  <c r="K1818" i="2" s="1"/>
  <c r="J1819" i="2"/>
  <c r="K1819" i="2" s="1"/>
  <c r="J1820" i="2"/>
  <c r="K1820" i="2" s="1"/>
  <c r="J1821" i="2"/>
  <c r="K1821" i="2" s="1"/>
  <c r="J1822" i="2"/>
  <c r="K1822" i="2" s="1"/>
  <c r="J1824" i="2"/>
  <c r="J1825" i="2"/>
  <c r="K1825" i="2" s="1"/>
  <c r="J1826" i="2"/>
  <c r="K1826" i="2" s="1"/>
  <c r="J1827" i="2"/>
  <c r="K1827" i="2" s="1"/>
  <c r="J1828" i="2"/>
  <c r="K1828" i="2" s="1"/>
  <c r="J1829" i="2"/>
  <c r="K1829" i="2" s="1"/>
  <c r="J1830" i="2"/>
  <c r="K1830" i="2" s="1"/>
  <c r="J1831" i="2"/>
  <c r="K1831" i="2" s="1"/>
  <c r="J1832" i="2"/>
  <c r="K1832" i="2" s="1"/>
  <c r="J1833" i="2"/>
  <c r="K1833" i="2" s="1"/>
  <c r="J1835" i="2"/>
  <c r="J1836" i="2"/>
  <c r="K1836" i="2" s="1"/>
  <c r="J1837" i="2"/>
  <c r="K1837" i="2" s="1"/>
  <c r="J1838" i="2"/>
  <c r="K1838" i="2" s="1"/>
  <c r="J1839" i="2"/>
  <c r="K1839" i="2" s="1"/>
  <c r="J1840" i="2"/>
  <c r="K1840" i="2" s="1"/>
  <c r="J1841" i="2"/>
  <c r="K1841" i="2" s="1"/>
  <c r="J1843" i="2"/>
  <c r="K1843" i="2" s="1"/>
  <c r="J1844" i="2"/>
  <c r="K1844" i="2" s="1"/>
  <c r="J1847" i="2"/>
  <c r="J1848" i="2"/>
  <c r="K1848" i="2" s="1"/>
  <c r="J1849" i="2"/>
  <c r="K1849" i="2" s="1"/>
  <c r="J1850" i="2"/>
  <c r="K1850" i="2" s="1"/>
  <c r="J1851" i="2"/>
  <c r="K1851" i="2" s="1"/>
  <c r="J1852" i="2"/>
  <c r="K1852" i="2" s="1"/>
  <c r="J1854" i="2"/>
  <c r="J1855" i="2"/>
  <c r="K1855" i="2" s="1"/>
  <c r="J1857" i="2"/>
  <c r="J1858" i="2"/>
  <c r="K1858" i="2" s="1"/>
  <c r="J1859" i="2"/>
  <c r="K1859" i="2" s="1"/>
  <c r="J1860" i="2"/>
  <c r="K1860" i="2" s="1"/>
  <c r="J1861" i="2"/>
  <c r="K1861" i="2" s="1"/>
  <c r="J1862" i="2"/>
  <c r="K1862" i="2" s="1"/>
  <c r="J1864" i="2"/>
  <c r="J1866" i="2"/>
  <c r="J1868" i="2"/>
  <c r="J1869" i="2"/>
  <c r="K1869" i="2" s="1"/>
  <c r="J1870" i="2"/>
  <c r="K1870" i="2" s="1"/>
  <c r="J1871" i="2"/>
  <c r="K1871" i="2" s="1"/>
  <c r="J1873" i="2"/>
  <c r="J1874" i="2"/>
  <c r="K1874" i="2" s="1"/>
  <c r="J1875" i="2"/>
  <c r="K1875" i="2" s="1"/>
  <c r="J1876" i="2"/>
  <c r="K1876" i="2" s="1"/>
  <c r="J1877" i="2"/>
  <c r="K1877" i="2" s="1"/>
  <c r="J1878" i="2"/>
  <c r="K1878" i="2" s="1"/>
  <c r="J1879" i="2"/>
  <c r="K1879" i="2" s="1"/>
  <c r="J1880" i="2"/>
  <c r="K1880" i="2" s="1"/>
  <c r="J1881" i="2"/>
  <c r="K1881" i="2" s="1"/>
  <c r="J1882" i="2"/>
  <c r="K1882" i="2" s="1"/>
  <c r="J1883" i="2"/>
  <c r="K1883" i="2" s="1"/>
  <c r="J1884" i="2"/>
  <c r="K1884" i="2" s="1"/>
  <c r="J1885" i="2"/>
  <c r="K1885" i="2" s="1"/>
  <c r="J1886" i="2"/>
  <c r="K1886" i="2" s="1"/>
  <c r="J1887" i="2"/>
  <c r="K1887" i="2" s="1"/>
  <c r="J1888" i="2"/>
  <c r="J1890" i="2"/>
  <c r="J18" i="2"/>
  <c r="K1873" i="2" l="1"/>
  <c r="K1872" i="2" s="1"/>
  <c r="J1872" i="2"/>
  <c r="K1868" i="2"/>
  <c r="K1867" i="2" s="1"/>
  <c r="J1867" i="2"/>
  <c r="K1866" i="2"/>
  <c r="K1865" i="2" s="1"/>
  <c r="J1865" i="2"/>
  <c r="K1864" i="2"/>
  <c r="K1863" i="2" s="1"/>
  <c r="J1863" i="2"/>
  <c r="J1856" i="2"/>
  <c r="K1857" i="2"/>
  <c r="K1856" i="2" s="1"/>
  <c r="K1854" i="2"/>
  <c r="K1853" i="2" s="1"/>
  <c r="J1853" i="2"/>
  <c r="K1847" i="2"/>
  <c r="K1846" i="2" s="1"/>
  <c r="J1846" i="2"/>
  <c r="K1835" i="2"/>
  <c r="K1834" i="2" s="1"/>
  <c r="J1834" i="2"/>
  <c r="K1824" i="2"/>
  <c r="K1823" i="2" s="1"/>
  <c r="J1823" i="2"/>
  <c r="K1816" i="2"/>
  <c r="K1815" i="2" s="1"/>
  <c r="J1815" i="2"/>
  <c r="K1812" i="2"/>
  <c r="K1811" i="2" s="1"/>
  <c r="J1811" i="2"/>
  <c r="K1803" i="2"/>
  <c r="K1802" i="2" s="1"/>
  <c r="J1802" i="2"/>
  <c r="K1796" i="2"/>
  <c r="K1795" i="2" s="1"/>
  <c r="J1795" i="2"/>
  <c r="K1787" i="2"/>
  <c r="K1786" i="2" s="1"/>
  <c r="J1786" i="2"/>
  <c r="K1785" i="2"/>
  <c r="K1784" i="2" s="1"/>
  <c r="J1784" i="2"/>
  <c r="K1779" i="2"/>
  <c r="K1778" i="2" s="1"/>
  <c r="J1778" i="2"/>
  <c r="K1773" i="2"/>
  <c r="K1772" i="2" s="1"/>
  <c r="J1772" i="2"/>
  <c r="K1763" i="2"/>
  <c r="K1762" i="2" s="1"/>
  <c r="J1762" i="2"/>
  <c r="K1758" i="2"/>
  <c r="K1757" i="2" s="1"/>
  <c r="J1757" i="2"/>
  <c r="K1754" i="2"/>
  <c r="K1753" i="2" s="1"/>
  <c r="K1752" i="2" s="1"/>
  <c r="J1753" i="2"/>
  <c r="J1752" i="2" s="1"/>
  <c r="K1743" i="2"/>
  <c r="K1742" i="2" s="1"/>
  <c r="K1741" i="2" s="1"/>
  <c r="J1742" i="2"/>
  <c r="J1741" i="2" s="1"/>
  <c r="K1691" i="2"/>
  <c r="K1690" i="2" s="1"/>
  <c r="J1690" i="2"/>
  <c r="K1571" i="2"/>
  <c r="K1570" i="2" s="1"/>
  <c r="J1570" i="2"/>
  <c r="K1734" i="2"/>
  <c r="K1733" i="2" s="1"/>
  <c r="K1732" i="2" s="1"/>
  <c r="J1733" i="2"/>
  <c r="J1732" i="2" s="1"/>
  <c r="K1665" i="2"/>
  <c r="K1664" i="2" s="1"/>
  <c r="J1664" i="2"/>
  <c r="K1612" i="2"/>
  <c r="K1611" i="2" s="1"/>
  <c r="J1611" i="2"/>
  <c r="K1587" i="2"/>
  <c r="K1586" i="2" s="1"/>
  <c r="J1586" i="2"/>
  <c r="K1729" i="2"/>
  <c r="K1728" i="2" s="1"/>
  <c r="J1728" i="2"/>
  <c r="K1633" i="2"/>
  <c r="K1632" i="2" s="1"/>
  <c r="J1632" i="2"/>
  <c r="K1623" i="2"/>
  <c r="K1622" i="2" s="1"/>
  <c r="J1622" i="2"/>
  <c r="K1890" i="2"/>
  <c r="K1889" i="2" s="1"/>
  <c r="J1889" i="2"/>
  <c r="K1751" i="2"/>
  <c r="K1750" i="2" s="1"/>
  <c r="K1749" i="2" s="1"/>
  <c r="J1750" i="2"/>
  <c r="J1749" i="2" s="1"/>
  <c r="K1746" i="2"/>
  <c r="K1745" i="2" s="1"/>
  <c r="K1744" i="2" s="1"/>
  <c r="J1745" i="2"/>
  <c r="J1744" i="2" s="1"/>
  <c r="K1740" i="2"/>
  <c r="K1739" i="2" s="1"/>
  <c r="K1738" i="2" s="1"/>
  <c r="J1739" i="2"/>
  <c r="J1738" i="2" s="1"/>
  <c r="K1660" i="2"/>
  <c r="K1645" i="2" s="1"/>
  <c r="J1645" i="2"/>
  <c r="K1559" i="2"/>
  <c r="K1558" i="2" s="1"/>
  <c r="K1557" i="2" s="1"/>
  <c r="D39" i="1" s="1"/>
  <c r="E39" i="1" s="1"/>
  <c r="J1558" i="2"/>
  <c r="J1557" i="2" s="1"/>
  <c r="K1556" i="2"/>
  <c r="K1555" i="2" s="1"/>
  <c r="K1554" i="2" s="1"/>
  <c r="J1555" i="2"/>
  <c r="J1554" i="2" s="1"/>
  <c r="K1551" i="2"/>
  <c r="K1550" i="2" s="1"/>
  <c r="J1550" i="2"/>
  <c r="K1548" i="2"/>
  <c r="K1547" i="2" s="1"/>
  <c r="J1547" i="2"/>
  <c r="K1553" i="2"/>
  <c r="K1552" i="2" s="1"/>
  <c r="J1552" i="2"/>
  <c r="K1545" i="2"/>
  <c r="K1544" i="2" s="1"/>
  <c r="J1544" i="2"/>
  <c r="K1542" i="2"/>
  <c r="K1538" i="2" s="1"/>
  <c r="J1538" i="2"/>
  <c r="K1533" i="2"/>
  <c r="K1532" i="2" s="1"/>
  <c r="J1532" i="2"/>
  <c r="K1526" i="2"/>
  <c r="K1525" i="2" s="1"/>
  <c r="J1525" i="2"/>
  <c r="K1529" i="2"/>
  <c r="K1528" i="2" s="1"/>
  <c r="J1528" i="2"/>
  <c r="K1536" i="2"/>
  <c r="K1534" i="2" s="1"/>
  <c r="J1534" i="2"/>
  <c r="K1514" i="2"/>
  <c r="K1513" i="2" s="1"/>
  <c r="J1513" i="2"/>
  <c r="K1510" i="2"/>
  <c r="K1509" i="2" s="1"/>
  <c r="J1509" i="2"/>
  <c r="K1523" i="2"/>
  <c r="K1522" i="2" s="1"/>
  <c r="J1522" i="2"/>
  <c r="K1519" i="2"/>
  <c r="K1518" i="2" s="1"/>
  <c r="J1518" i="2"/>
  <c r="K1508" i="2"/>
  <c r="K1507" i="2" s="1"/>
  <c r="J1507" i="2"/>
  <c r="K1497" i="2"/>
  <c r="K1496" i="2" s="1"/>
  <c r="J1496" i="2"/>
  <c r="K1501" i="2"/>
  <c r="K1500" i="2" s="1"/>
  <c r="K1499" i="2" s="1"/>
  <c r="D32" i="1" s="1"/>
  <c r="E32" i="1" s="1"/>
  <c r="J1500" i="2"/>
  <c r="J1499" i="2" s="1"/>
  <c r="K1494" i="2"/>
  <c r="K1493" i="2" s="1"/>
  <c r="J1493" i="2"/>
  <c r="K1491" i="2"/>
  <c r="K1490" i="2" s="1"/>
  <c r="J1490" i="2"/>
  <c r="K1481" i="2"/>
  <c r="K1480" i="2" s="1"/>
  <c r="J1480" i="2"/>
  <c r="K1479" i="2"/>
  <c r="K1478" i="2" s="1"/>
  <c r="J1478" i="2"/>
  <c r="K1487" i="2"/>
  <c r="K1486" i="2" s="1"/>
  <c r="J1486" i="2"/>
  <c r="K1476" i="2"/>
  <c r="K1475" i="2" s="1"/>
  <c r="J1475" i="2"/>
  <c r="K1454" i="2"/>
  <c r="K1453" i="2" s="1"/>
  <c r="J1453" i="2"/>
  <c r="K1448" i="2"/>
  <c r="K1447" i="2" s="1"/>
  <c r="J1447" i="2"/>
  <c r="K1457" i="2"/>
  <c r="K1456" i="2" s="1"/>
  <c r="J1456" i="2"/>
  <c r="K1473" i="2"/>
  <c r="K1472" i="2" s="1"/>
  <c r="J1472" i="2"/>
  <c r="K1459" i="2"/>
  <c r="K1458" i="2" s="1"/>
  <c r="J1458" i="2"/>
  <c r="K1442" i="2"/>
  <c r="K1441" i="2" s="1"/>
  <c r="J1441" i="2"/>
  <c r="K1470" i="2"/>
  <c r="K1469" i="2" s="1"/>
  <c r="J1469" i="2"/>
  <c r="K1445" i="2"/>
  <c r="K1444" i="2" s="1"/>
  <c r="J1444" i="2"/>
  <c r="K1437" i="2"/>
  <c r="K1436" i="2" s="1"/>
  <c r="J1436" i="2"/>
  <c r="K1425" i="2"/>
  <c r="K1424" i="2" s="1"/>
  <c r="J1424" i="2"/>
  <c r="K1418" i="2"/>
  <c r="K1417" i="2" s="1"/>
  <c r="J1417" i="2"/>
  <c r="K1404" i="2"/>
  <c r="K1403" i="2" s="1"/>
  <c r="J1403" i="2"/>
  <c r="K1435" i="2"/>
  <c r="K1434" i="2" s="1"/>
  <c r="K1433" i="2" s="1"/>
  <c r="J1434" i="2"/>
  <c r="J1433" i="2" s="1"/>
  <c r="K1429" i="2"/>
  <c r="K1428" i="2" s="1"/>
  <c r="K1427" i="2" s="1"/>
  <c r="J1428" i="2"/>
  <c r="J1427" i="2" s="1"/>
  <c r="K1408" i="2"/>
  <c r="K1407" i="2" s="1"/>
  <c r="K1406" i="2" s="1"/>
  <c r="J1407" i="2"/>
  <c r="J1406" i="2" s="1"/>
  <c r="K1402" i="2"/>
  <c r="K1401" i="2" s="1"/>
  <c r="J1401" i="2"/>
  <c r="K1423" i="2"/>
  <c r="K1422" i="2" s="1"/>
  <c r="J1422" i="2"/>
  <c r="K1439" i="2"/>
  <c r="K1438" i="2" s="1"/>
  <c r="J1438" i="2"/>
  <c r="K1420" i="2"/>
  <c r="K1419" i="2" s="1"/>
  <c r="J1419" i="2"/>
  <c r="K1400" i="2"/>
  <c r="K1399" i="2" s="1"/>
  <c r="J1399" i="2"/>
  <c r="K1360" i="2"/>
  <c r="K1359" i="2" s="1"/>
  <c r="J1359" i="2"/>
  <c r="K1397" i="2"/>
  <c r="K1396" i="2" s="1"/>
  <c r="J1396" i="2"/>
  <c r="K1383" i="2"/>
  <c r="K1382" i="2" s="1"/>
  <c r="J1382" i="2"/>
  <c r="K1366" i="2"/>
  <c r="K1365" i="2" s="1"/>
  <c r="K1364" i="2" s="1"/>
  <c r="J1365" i="2"/>
  <c r="J1364" i="2" s="1"/>
  <c r="K1395" i="2"/>
  <c r="K1394" i="2" s="1"/>
  <c r="J1394" i="2"/>
  <c r="K1381" i="2"/>
  <c r="K1380" i="2" s="1"/>
  <c r="J1380" i="2"/>
  <c r="K1393" i="2"/>
  <c r="K1392" i="2" s="1"/>
  <c r="K1391" i="2" s="1"/>
  <c r="J1392" i="2"/>
  <c r="J1391" i="2" s="1"/>
  <c r="K1387" i="2"/>
  <c r="K1386" i="2" s="1"/>
  <c r="K1385" i="2" s="1"/>
  <c r="J1386" i="2"/>
  <c r="J1385" i="2" s="1"/>
  <c r="K1378" i="2"/>
  <c r="K1377" i="2" s="1"/>
  <c r="J1377" i="2"/>
  <c r="K1362" i="2"/>
  <c r="K1361" i="2" s="1"/>
  <c r="J1361" i="2"/>
  <c r="K1376" i="2"/>
  <c r="K1375" i="2" s="1"/>
  <c r="J1375" i="2"/>
  <c r="J1357" i="2"/>
  <c r="K1358" i="2"/>
  <c r="K1357" i="2" s="1"/>
  <c r="K1350" i="2"/>
  <c r="K1349" i="2" s="1"/>
  <c r="J1349" i="2"/>
  <c r="K1336" i="2"/>
  <c r="K1335" i="2" s="1"/>
  <c r="J1335" i="2"/>
  <c r="K1321" i="2"/>
  <c r="K1320" i="2" s="1"/>
  <c r="J1320" i="2"/>
  <c r="K1314" i="2"/>
  <c r="K1313" i="2" s="1"/>
  <c r="J1313" i="2"/>
  <c r="K1302" i="2"/>
  <c r="K1301" i="2" s="1"/>
  <c r="J1301" i="2"/>
  <c r="K1254" i="2"/>
  <c r="K1253" i="2" s="1"/>
  <c r="J1253" i="2"/>
  <c r="K1226" i="2"/>
  <c r="K1225" i="2" s="1"/>
  <c r="J1225" i="2"/>
  <c r="K1348" i="2"/>
  <c r="K1347" i="2" s="1"/>
  <c r="J1347" i="2"/>
  <c r="K1340" i="2"/>
  <c r="K1339" i="2" s="1"/>
  <c r="J1339" i="2"/>
  <c r="K1334" i="2"/>
  <c r="K1333" i="2" s="1"/>
  <c r="J1333" i="2"/>
  <c r="K1327" i="2"/>
  <c r="K1326" i="2" s="1"/>
  <c r="J1326" i="2"/>
  <c r="K1319" i="2"/>
  <c r="K1318" i="2" s="1"/>
  <c r="K1317" i="2" s="1"/>
  <c r="J1318" i="2"/>
  <c r="J1317" i="2" s="1"/>
  <c r="K1312" i="2"/>
  <c r="K1311" i="2" s="1"/>
  <c r="K1310" i="2" s="1"/>
  <c r="J1311" i="2"/>
  <c r="J1310" i="2" s="1"/>
  <c r="K1307" i="2"/>
  <c r="K1306" i="2" s="1"/>
  <c r="J1306" i="2"/>
  <c r="K1248" i="2"/>
  <c r="K1247" i="2" s="1"/>
  <c r="J1247" i="2"/>
  <c r="K1218" i="2"/>
  <c r="K1217" i="2" s="1"/>
  <c r="J1217" i="2"/>
  <c r="K1209" i="2"/>
  <c r="K1208" i="2" s="1"/>
  <c r="J1208" i="2"/>
  <c r="K1346" i="2"/>
  <c r="K1345" i="2" s="1"/>
  <c r="J1345" i="2"/>
  <c r="K1332" i="2"/>
  <c r="K1331" i="2" s="1"/>
  <c r="J1331" i="2"/>
  <c r="K1325" i="2"/>
  <c r="K1324" i="2" s="1"/>
  <c r="J1324" i="2"/>
  <c r="K1305" i="2"/>
  <c r="K1304" i="2" s="1"/>
  <c r="J1304" i="2"/>
  <c r="K1270" i="2"/>
  <c r="K1269" i="2" s="1"/>
  <c r="J1269" i="2"/>
  <c r="K1238" i="2"/>
  <c r="K1237" i="2" s="1"/>
  <c r="J1237" i="2"/>
  <c r="K1206" i="2"/>
  <c r="K1205" i="2" s="1"/>
  <c r="J1205" i="2"/>
  <c r="K1355" i="2"/>
  <c r="K1354" i="2" s="1"/>
  <c r="J1354" i="2"/>
  <c r="K1343" i="2"/>
  <c r="K1342" i="2" s="1"/>
  <c r="J1342" i="2"/>
  <c r="K1338" i="2"/>
  <c r="K1337" i="2" s="1"/>
  <c r="J1337" i="2"/>
  <c r="K1329" i="2"/>
  <c r="K1328" i="2" s="1"/>
  <c r="J1328" i="2"/>
  <c r="K1316" i="2"/>
  <c r="K1315" i="2" s="1"/>
  <c r="J1315" i="2"/>
  <c r="K1309" i="2"/>
  <c r="K1308" i="2" s="1"/>
  <c r="J1308" i="2"/>
  <c r="K1268" i="2"/>
  <c r="K1267" i="2" s="1"/>
  <c r="J1267" i="2"/>
  <c r="K1260" i="2"/>
  <c r="K1259" i="2" s="1"/>
  <c r="J1259" i="2"/>
  <c r="K1235" i="2"/>
  <c r="K1234" i="2" s="1"/>
  <c r="J1234" i="2"/>
  <c r="K1222" i="2"/>
  <c r="K1221" i="2" s="1"/>
  <c r="J1221" i="2"/>
  <c r="K1212" i="2"/>
  <c r="K1211" i="2" s="1"/>
  <c r="J1211" i="2"/>
  <c r="K1204" i="2"/>
  <c r="K1203" i="2" s="1"/>
  <c r="J1203" i="2"/>
  <c r="K1192" i="2"/>
  <c r="K1191" i="2" s="1"/>
  <c r="J1191" i="2"/>
  <c r="K1187" i="2"/>
  <c r="K1186" i="2" s="1"/>
  <c r="J1186" i="2"/>
  <c r="K1180" i="2"/>
  <c r="K1179" i="2" s="1"/>
  <c r="K1178" i="2" s="1"/>
  <c r="J1179" i="2"/>
  <c r="J1178" i="2" s="1"/>
  <c r="K1161" i="2"/>
  <c r="K1160" i="2" s="1"/>
  <c r="J1160" i="2"/>
  <c r="K1153" i="2"/>
  <c r="K1152" i="2" s="1"/>
  <c r="J1152" i="2"/>
  <c r="K1148" i="2"/>
  <c r="K1147" i="2" s="1"/>
  <c r="J1147" i="2"/>
  <c r="K1126" i="2"/>
  <c r="K1125" i="2" s="1"/>
  <c r="J1125" i="2"/>
  <c r="K1120" i="2"/>
  <c r="K1119" i="2" s="1"/>
  <c r="J1119" i="2"/>
  <c r="K1098" i="2"/>
  <c r="K1097" i="2" s="1"/>
  <c r="J1097" i="2"/>
  <c r="K1093" i="2"/>
  <c r="K1092" i="2" s="1"/>
  <c r="J1092" i="2"/>
  <c r="K1087" i="2"/>
  <c r="K1086" i="2" s="1"/>
  <c r="J1086" i="2"/>
  <c r="K1072" i="2"/>
  <c r="K1071" i="2" s="1"/>
  <c r="J1071" i="2"/>
  <c r="K988" i="2"/>
  <c r="K987" i="2" s="1"/>
  <c r="J987" i="2"/>
  <c r="K953" i="2"/>
  <c r="K952" i="2" s="1"/>
  <c r="J952" i="2"/>
  <c r="K947" i="2"/>
  <c r="K946" i="2" s="1"/>
  <c r="J946" i="2"/>
  <c r="K1185" i="2"/>
  <c r="K1184" i="2" s="1"/>
  <c r="J1184" i="2"/>
  <c r="K1177" i="2"/>
  <c r="K1176" i="2" s="1"/>
  <c r="J1176" i="2"/>
  <c r="K1171" i="2"/>
  <c r="K1170" i="2" s="1"/>
  <c r="J1170" i="2"/>
  <c r="K1146" i="2"/>
  <c r="K1145" i="2" s="1"/>
  <c r="J1145" i="2"/>
  <c r="K1124" i="2"/>
  <c r="K1123" i="2" s="1"/>
  <c r="J1123" i="2"/>
  <c r="K1118" i="2"/>
  <c r="K1117" i="2" s="1"/>
  <c r="J1117" i="2"/>
  <c r="K1102" i="2"/>
  <c r="K1101" i="2" s="1"/>
  <c r="J1101" i="2"/>
  <c r="K1091" i="2"/>
  <c r="K1090" i="2" s="1"/>
  <c r="J1090" i="2"/>
  <c r="K1065" i="2"/>
  <c r="K1064" i="2" s="1"/>
  <c r="J1064" i="2"/>
  <c r="K1060" i="2"/>
  <c r="K1059" i="2" s="1"/>
  <c r="J1059" i="2"/>
  <c r="K997" i="2"/>
  <c r="K996" i="2" s="1"/>
  <c r="J996" i="2"/>
  <c r="K982" i="2"/>
  <c r="K981" i="2" s="1"/>
  <c r="J981" i="2"/>
  <c r="K1200" i="2"/>
  <c r="K1199" i="2" s="1"/>
  <c r="J1199" i="2"/>
  <c r="K1190" i="2"/>
  <c r="K1189" i="2" s="1"/>
  <c r="J1189" i="2"/>
  <c r="K1183" i="2"/>
  <c r="K1182" i="2" s="1"/>
  <c r="J1182" i="2"/>
  <c r="K1163" i="2"/>
  <c r="K1162" i="2" s="1"/>
  <c r="J1162" i="2"/>
  <c r="K1158" i="2"/>
  <c r="K1157" i="2" s="1"/>
  <c r="J1157" i="2"/>
  <c r="K1139" i="2"/>
  <c r="K1138" i="2" s="1"/>
  <c r="J1138" i="2"/>
  <c r="K1135" i="2"/>
  <c r="K1134" i="2" s="1"/>
  <c r="J1134" i="2"/>
  <c r="K1122" i="2"/>
  <c r="K1121" i="2" s="1"/>
  <c r="J1121" i="2"/>
  <c r="K1106" i="2"/>
  <c r="K1105" i="2" s="1"/>
  <c r="J1105" i="2"/>
  <c r="K1083" i="2"/>
  <c r="K1082" i="2" s="1"/>
  <c r="J1082" i="2"/>
  <c r="K1049" i="2"/>
  <c r="K1048" i="2" s="1"/>
  <c r="J1048" i="2"/>
  <c r="K1001" i="2"/>
  <c r="K1000" i="2" s="1"/>
  <c r="J1000" i="2"/>
  <c r="K995" i="2"/>
  <c r="K994" i="2" s="1"/>
  <c r="J994" i="2"/>
  <c r="K972" i="2"/>
  <c r="K971" i="2" s="1"/>
  <c r="J971" i="2"/>
  <c r="K957" i="2"/>
  <c r="K956" i="2" s="1"/>
  <c r="J956" i="2"/>
  <c r="K950" i="2"/>
  <c r="K949" i="2" s="1"/>
  <c r="J949" i="2"/>
  <c r="K1195" i="2"/>
  <c r="K1194" i="2" s="1"/>
  <c r="K1193" i="2" s="1"/>
  <c r="J1194" i="2"/>
  <c r="J1193" i="2" s="1"/>
  <c r="K1174" i="2"/>
  <c r="K1173" i="2" s="1"/>
  <c r="J1173" i="2"/>
  <c r="K1167" i="2"/>
  <c r="K1166" i="2" s="1"/>
  <c r="K1165" i="2" s="1"/>
  <c r="J1166" i="2"/>
  <c r="J1165" i="2" s="1"/>
  <c r="K1156" i="2"/>
  <c r="K1155" i="2" s="1"/>
  <c r="J1155" i="2"/>
  <c r="K1144" i="2"/>
  <c r="K1143" i="2" s="1"/>
  <c r="J1143" i="2"/>
  <c r="K1132" i="2"/>
  <c r="K1131" i="2" s="1"/>
  <c r="K1130" i="2" s="1"/>
  <c r="C28" i="3" s="1"/>
  <c r="D28" i="3" s="1"/>
  <c r="J1131" i="2"/>
  <c r="J1130" i="2" s="1"/>
  <c r="K1110" i="2"/>
  <c r="K1109" i="2" s="1"/>
  <c r="J1109" i="2"/>
  <c r="K1100" i="2"/>
  <c r="K1099" i="2" s="1"/>
  <c r="J1099" i="2"/>
  <c r="K1078" i="2"/>
  <c r="K1077" i="2" s="1"/>
  <c r="J1077" i="2"/>
  <c r="K1068" i="2"/>
  <c r="K1067" i="2" s="1"/>
  <c r="J1067" i="2"/>
  <c r="K1056" i="2"/>
  <c r="K1055" i="2" s="1"/>
  <c r="J1055" i="2"/>
  <c r="K1039" i="2"/>
  <c r="K1038" i="2" s="1"/>
  <c r="J1038" i="2"/>
  <c r="K999" i="2"/>
  <c r="K998" i="2" s="1"/>
  <c r="J998" i="2"/>
  <c r="K969" i="2"/>
  <c r="K968" i="2" s="1"/>
  <c r="J968" i="2"/>
  <c r="K961" i="2"/>
  <c r="K960" i="2" s="1"/>
  <c r="J960" i="2"/>
  <c r="K945" i="2"/>
  <c r="K944" i="2" s="1"/>
  <c r="J944" i="2"/>
  <c r="K941" i="2"/>
  <c r="K940" i="2" s="1"/>
  <c r="J940" i="2"/>
  <c r="K937" i="2"/>
  <c r="K936" i="2" s="1"/>
  <c r="J936" i="2"/>
  <c r="K926" i="2"/>
  <c r="K925" i="2" s="1"/>
  <c r="J925" i="2"/>
  <c r="K920" i="2"/>
  <c r="K919" i="2" s="1"/>
  <c r="J919" i="2"/>
  <c r="K932" i="2"/>
  <c r="K931" i="2" s="1"/>
  <c r="J931" i="2"/>
  <c r="K930" i="2"/>
  <c r="K929" i="2" s="1"/>
  <c r="J929" i="2"/>
  <c r="K923" i="2"/>
  <c r="K922" i="2" s="1"/>
  <c r="J922" i="2"/>
  <c r="K917" i="2"/>
  <c r="K916" i="2" s="1"/>
  <c r="J916" i="2"/>
  <c r="K911" i="2"/>
  <c r="K910" i="2" s="1"/>
  <c r="J910" i="2"/>
  <c r="K906" i="2"/>
  <c r="K905" i="2" s="1"/>
  <c r="J905" i="2"/>
  <c r="K934" i="2"/>
  <c r="K933" i="2" s="1"/>
  <c r="J933" i="2"/>
  <c r="K928" i="2"/>
  <c r="K927" i="2" s="1"/>
  <c r="J927" i="2"/>
  <c r="K914" i="2"/>
  <c r="K913" i="2" s="1"/>
  <c r="J913" i="2"/>
  <c r="K908" i="2"/>
  <c r="K907" i="2" s="1"/>
  <c r="J907" i="2"/>
  <c r="K902" i="2"/>
  <c r="K901" i="2" s="1"/>
  <c r="J901" i="2"/>
  <c r="K897" i="2"/>
  <c r="K896" i="2" s="1"/>
  <c r="J896" i="2"/>
  <c r="K895" i="2"/>
  <c r="K894" i="2" s="1"/>
  <c r="J894" i="2"/>
  <c r="K893" i="2"/>
  <c r="K892" i="2" s="1"/>
  <c r="J892" i="2"/>
  <c r="K883" i="2"/>
  <c r="K882" i="2" s="1"/>
  <c r="J882" i="2"/>
  <c r="K891" i="2"/>
  <c r="K890" i="2" s="1"/>
  <c r="J890" i="2"/>
  <c r="J889" i="2" s="1"/>
  <c r="K885" i="2"/>
  <c r="K884" i="2" s="1"/>
  <c r="J884" i="2"/>
  <c r="K876" i="2"/>
  <c r="K875" i="2" s="1"/>
  <c r="J875" i="2"/>
  <c r="K843" i="2"/>
  <c r="K842" i="2" s="1"/>
  <c r="J842" i="2"/>
  <c r="K881" i="2"/>
  <c r="K880" i="2" s="1"/>
  <c r="K879" i="2" s="1"/>
  <c r="J880" i="2"/>
  <c r="J879" i="2" s="1"/>
  <c r="K837" i="2"/>
  <c r="K836" i="2" s="1"/>
  <c r="K835" i="2" s="1"/>
  <c r="J836" i="2"/>
  <c r="J835" i="2" s="1"/>
  <c r="K822" i="2"/>
  <c r="K821" i="2" s="1"/>
  <c r="J821" i="2"/>
  <c r="K841" i="2"/>
  <c r="K840" i="2" s="1"/>
  <c r="J840" i="2"/>
  <c r="K812" i="2"/>
  <c r="K811" i="2" s="1"/>
  <c r="J811" i="2"/>
  <c r="K797" i="2"/>
  <c r="K796" i="2" s="1"/>
  <c r="J796" i="2"/>
  <c r="K790" i="2"/>
  <c r="K789" i="2" s="1"/>
  <c r="J789" i="2"/>
  <c r="K809" i="2"/>
  <c r="K808" i="2" s="1"/>
  <c r="J808" i="2"/>
  <c r="K801" i="2"/>
  <c r="K800" i="2" s="1"/>
  <c r="J800" i="2"/>
  <c r="K788" i="2"/>
  <c r="K787" i="2" s="1"/>
  <c r="J787" i="2"/>
  <c r="K839" i="2"/>
  <c r="K838" i="2" s="1"/>
  <c r="J838" i="2"/>
  <c r="K828" i="2"/>
  <c r="K827" i="2" s="1"/>
  <c r="J827" i="2"/>
  <c r="K793" i="2"/>
  <c r="K792" i="2" s="1"/>
  <c r="K791" i="2" s="1"/>
  <c r="J792" i="2"/>
  <c r="J791" i="2" s="1"/>
  <c r="K759" i="2"/>
  <c r="K758" i="2" s="1"/>
  <c r="K757" i="2" s="1"/>
  <c r="C23" i="3" s="1"/>
  <c r="D23" i="3" s="1"/>
  <c r="J758" i="2"/>
  <c r="J757" i="2" s="1"/>
  <c r="K755" i="2"/>
  <c r="K754" i="2" s="1"/>
  <c r="J754" i="2"/>
  <c r="K740" i="2"/>
  <c r="K739" i="2" s="1"/>
  <c r="J739" i="2"/>
  <c r="K727" i="2"/>
  <c r="K726" i="2" s="1"/>
  <c r="J726" i="2"/>
  <c r="K736" i="2"/>
  <c r="K735" i="2" s="1"/>
  <c r="J735" i="2"/>
  <c r="K730" i="2"/>
  <c r="K729" i="2" s="1"/>
  <c r="J729" i="2"/>
  <c r="K719" i="2"/>
  <c r="K718" i="2" s="1"/>
  <c r="J718" i="2"/>
  <c r="K722" i="2"/>
  <c r="K721" i="2" s="1"/>
  <c r="J721" i="2"/>
  <c r="K705" i="2"/>
  <c r="K704" i="2" s="1"/>
  <c r="J704" i="2"/>
  <c r="K742" i="2"/>
  <c r="K741" i="2" s="1"/>
  <c r="J741" i="2"/>
  <c r="K710" i="2"/>
  <c r="K709" i="2" s="1"/>
  <c r="J709" i="2"/>
  <c r="K747" i="2"/>
  <c r="K746" i="2" s="1"/>
  <c r="J746" i="2"/>
  <c r="K733" i="2"/>
  <c r="K732" i="2" s="1"/>
  <c r="J732" i="2"/>
  <c r="K716" i="2"/>
  <c r="K715" i="2" s="1"/>
  <c r="J715" i="2"/>
  <c r="K751" i="2"/>
  <c r="K750" i="2" s="1"/>
  <c r="J750" i="2"/>
  <c r="K744" i="2"/>
  <c r="K743" i="2" s="1"/>
  <c r="J743" i="2"/>
  <c r="K738" i="2"/>
  <c r="K737" i="2" s="1"/>
  <c r="J737" i="2"/>
  <c r="K714" i="2"/>
  <c r="K713" i="2" s="1"/>
  <c r="J713" i="2"/>
  <c r="K703" i="2"/>
  <c r="K702" i="2" s="1"/>
  <c r="J702" i="2"/>
  <c r="K686" i="2"/>
  <c r="K685" i="2" s="1"/>
  <c r="J685" i="2"/>
  <c r="K697" i="2"/>
  <c r="K696" i="2" s="1"/>
  <c r="J696" i="2"/>
  <c r="K684" i="2"/>
  <c r="K683" i="2" s="1"/>
  <c r="J683" i="2"/>
  <c r="K658" i="2"/>
  <c r="K657" i="2" s="1"/>
  <c r="J657" i="2"/>
  <c r="K652" i="2"/>
  <c r="K651" i="2" s="1"/>
  <c r="J651" i="2"/>
  <c r="K647" i="2"/>
  <c r="K646" i="2" s="1"/>
  <c r="J646" i="2"/>
  <c r="K662" i="2"/>
  <c r="K661" i="2" s="1"/>
  <c r="J661" i="2"/>
  <c r="K656" i="2"/>
  <c r="K655" i="2" s="1"/>
  <c r="J655" i="2"/>
  <c r="K699" i="2"/>
  <c r="K698" i="2" s="1"/>
  <c r="J698" i="2"/>
  <c r="K694" i="2"/>
  <c r="K693" i="2" s="1"/>
  <c r="J693" i="2"/>
  <c r="K688" i="2"/>
  <c r="K687" i="2" s="1"/>
  <c r="J687" i="2"/>
  <c r="K682" i="2"/>
  <c r="K681" i="2" s="1"/>
  <c r="J681" i="2"/>
  <c r="K676" i="2"/>
  <c r="K675" i="2" s="1"/>
  <c r="J675" i="2"/>
  <c r="K671" i="2"/>
  <c r="K670" i="2" s="1"/>
  <c r="J670" i="2"/>
  <c r="K666" i="2"/>
  <c r="K665" i="2" s="1"/>
  <c r="J665" i="2"/>
  <c r="K633" i="2"/>
  <c r="K632" i="2" s="1"/>
  <c r="J632" i="2"/>
  <c r="K623" i="2"/>
  <c r="K622" i="2" s="1"/>
  <c r="J622" i="2"/>
  <c r="K627" i="2"/>
  <c r="K626" i="2" s="1"/>
  <c r="J626" i="2"/>
  <c r="K615" i="2"/>
  <c r="K614" i="2" s="1"/>
  <c r="J614" i="2"/>
  <c r="K596" i="2"/>
  <c r="K595" i="2" s="1"/>
  <c r="J595" i="2"/>
  <c r="K640" i="2"/>
  <c r="K639" i="2" s="1"/>
  <c r="J639" i="2"/>
  <c r="K613" i="2"/>
  <c r="K612" i="2" s="1"/>
  <c r="J612" i="2"/>
  <c r="K604" i="2"/>
  <c r="K603" i="2" s="1"/>
  <c r="J603" i="2"/>
  <c r="K643" i="2"/>
  <c r="K642" i="2" s="1"/>
  <c r="J642" i="2"/>
  <c r="K619" i="2"/>
  <c r="K618" i="2" s="1"/>
  <c r="J618" i="2"/>
  <c r="K549" i="2"/>
  <c r="K548" i="2" s="1"/>
  <c r="J548" i="2"/>
  <c r="K542" i="2"/>
  <c r="K541" i="2" s="1"/>
  <c r="J541" i="2"/>
  <c r="K547" i="2"/>
  <c r="K546" i="2" s="1"/>
  <c r="J546" i="2"/>
  <c r="K545" i="2"/>
  <c r="K544" i="2" s="1"/>
  <c r="J544" i="2"/>
  <c r="K588" i="2"/>
  <c r="K587" i="2" s="1"/>
  <c r="J587" i="2"/>
  <c r="K584" i="2"/>
  <c r="K583" i="2" s="1"/>
  <c r="J583" i="2"/>
  <c r="K528" i="2"/>
  <c r="K527" i="2" s="1"/>
  <c r="J527" i="2"/>
  <c r="K513" i="2"/>
  <c r="K512" i="2" s="1"/>
  <c r="J512" i="2"/>
  <c r="K500" i="2"/>
  <c r="K499" i="2" s="1"/>
  <c r="J499" i="2"/>
  <c r="K504" i="2"/>
  <c r="K503" i="2" s="1"/>
  <c r="J503" i="2"/>
  <c r="K493" i="2"/>
  <c r="K492" i="2" s="1"/>
  <c r="J492" i="2"/>
  <c r="K534" i="2"/>
  <c r="K533" i="2" s="1"/>
  <c r="J533" i="2"/>
  <c r="K496" i="2"/>
  <c r="K495" i="2" s="1"/>
  <c r="J495" i="2"/>
  <c r="K490" i="2"/>
  <c r="K489" i="2" s="1"/>
  <c r="J489" i="2"/>
  <c r="K516" i="2"/>
  <c r="K515" i="2" s="1"/>
  <c r="J515" i="2"/>
  <c r="K488" i="2"/>
  <c r="K487" i="2" s="1"/>
  <c r="J487" i="2"/>
  <c r="K484" i="2"/>
  <c r="K483" i="2" s="1"/>
  <c r="J483" i="2"/>
  <c r="K479" i="2"/>
  <c r="K478" i="2" s="1"/>
  <c r="J478" i="2"/>
  <c r="K474" i="2"/>
  <c r="K473" i="2" s="1"/>
  <c r="J473" i="2"/>
  <c r="K468" i="2"/>
  <c r="K467" i="2" s="1"/>
  <c r="J467" i="2"/>
  <c r="K462" i="2"/>
  <c r="K461" i="2" s="1"/>
  <c r="J461" i="2"/>
  <c r="K438" i="2"/>
  <c r="K437" i="2" s="1"/>
  <c r="J437" i="2"/>
  <c r="K432" i="2"/>
  <c r="K431" i="2" s="1"/>
  <c r="J431" i="2"/>
  <c r="K453" i="2"/>
  <c r="K452" i="2" s="1"/>
  <c r="C34" i="3" s="1"/>
  <c r="D34" i="3" s="1"/>
  <c r="J452" i="2"/>
  <c r="K441" i="2"/>
  <c r="K440" i="2" s="1"/>
  <c r="J440" i="2"/>
  <c r="K472" i="2"/>
  <c r="K471" i="2" s="1"/>
  <c r="J471" i="2"/>
  <c r="K465" i="2"/>
  <c r="K464" i="2" s="1"/>
  <c r="J464" i="2"/>
  <c r="K459" i="2"/>
  <c r="K458" i="2" s="1"/>
  <c r="J458" i="2"/>
  <c r="K447" i="2"/>
  <c r="K446" i="2" s="1"/>
  <c r="J446" i="2"/>
  <c r="K476" i="2"/>
  <c r="K475" i="2" s="1"/>
  <c r="J475" i="2"/>
  <c r="K470" i="2"/>
  <c r="K469" i="2" s="1"/>
  <c r="J469" i="2"/>
  <c r="K456" i="2"/>
  <c r="K455" i="2" s="1"/>
  <c r="J455" i="2"/>
  <c r="K450" i="2"/>
  <c r="K449" i="2" s="1"/>
  <c r="J449" i="2"/>
  <c r="K445" i="2"/>
  <c r="K444" i="2" s="1"/>
  <c r="J444" i="2"/>
  <c r="K423" i="2"/>
  <c r="K422" i="2" s="1"/>
  <c r="J422" i="2"/>
  <c r="K417" i="2"/>
  <c r="K416" i="2" s="1"/>
  <c r="J416" i="2"/>
  <c r="K426" i="2"/>
  <c r="K425" i="2" s="1"/>
  <c r="J425" i="2"/>
  <c r="K415" i="2"/>
  <c r="K414" i="2" s="1"/>
  <c r="J414" i="2"/>
  <c r="K430" i="2"/>
  <c r="K429" i="2" s="1"/>
  <c r="J429" i="2"/>
  <c r="K404" i="2"/>
  <c r="K411" i="2"/>
  <c r="K410" i="2" s="1"/>
  <c r="J410" i="2"/>
  <c r="K382" i="2"/>
  <c r="K381" i="2" s="1"/>
  <c r="J381" i="2"/>
  <c r="K409" i="2"/>
  <c r="K408" i="2" s="1"/>
  <c r="J408" i="2"/>
  <c r="K391" i="2"/>
  <c r="K390" i="2" s="1"/>
  <c r="J390" i="2"/>
  <c r="K386" i="2"/>
  <c r="K385" i="2" s="1"/>
  <c r="J385" i="2"/>
  <c r="K380" i="2"/>
  <c r="K379" i="2" s="1"/>
  <c r="J379" i="2"/>
  <c r="K375" i="2"/>
  <c r="K374" i="2" s="1"/>
  <c r="J374" i="2"/>
  <c r="K402" i="2"/>
  <c r="K401" i="2" s="1"/>
  <c r="J401" i="2"/>
  <c r="K396" i="2"/>
  <c r="K395" i="2" s="1"/>
  <c r="J395" i="2"/>
  <c r="K413" i="2"/>
  <c r="K412" i="2" s="1"/>
  <c r="J412" i="2"/>
  <c r="K400" i="2"/>
  <c r="K399" i="2" s="1"/>
  <c r="J399" i="2"/>
  <c r="K394" i="2"/>
  <c r="K393" i="2" s="1"/>
  <c r="J393" i="2"/>
  <c r="K365" i="2"/>
  <c r="K364" i="2" s="1"/>
  <c r="J364" i="2"/>
  <c r="K369" i="2"/>
  <c r="K368" i="2" s="1"/>
  <c r="J368" i="2"/>
  <c r="K359" i="2"/>
  <c r="K358" i="2" s="1"/>
  <c r="J358" i="2"/>
  <c r="K349" i="2"/>
  <c r="K348" i="2" s="1"/>
  <c r="J348" i="2"/>
  <c r="K343" i="2"/>
  <c r="K342" i="2" s="1"/>
  <c r="J342" i="2"/>
  <c r="K315" i="2"/>
  <c r="K314" i="2" s="1"/>
  <c r="J314" i="2"/>
  <c r="K353" i="2"/>
  <c r="K352" i="2" s="1"/>
  <c r="J352" i="2"/>
  <c r="K347" i="2"/>
  <c r="K346" i="2" s="1"/>
  <c r="J346" i="2"/>
  <c r="K362" i="2"/>
  <c r="K361" i="2" s="1"/>
  <c r="J361" i="2"/>
  <c r="K339" i="2"/>
  <c r="K338" i="2" s="1"/>
  <c r="J338" i="2"/>
  <c r="K327" i="2"/>
  <c r="K326" i="2" s="1"/>
  <c r="J326" i="2"/>
  <c r="K318" i="2"/>
  <c r="K317" i="2" s="1"/>
  <c r="J317" i="2"/>
  <c r="K278" i="2"/>
  <c r="K277" i="2" s="1"/>
  <c r="J277" i="2"/>
  <c r="K276" i="2"/>
  <c r="K275" i="2" s="1"/>
  <c r="J275" i="2"/>
  <c r="K274" i="2"/>
  <c r="K273" i="2" s="1"/>
  <c r="J273" i="2"/>
  <c r="K272" i="2"/>
  <c r="K271" i="2" s="1"/>
  <c r="K246" i="2"/>
  <c r="K245" i="2" s="1"/>
  <c r="J245" i="2"/>
  <c r="K231" i="2"/>
  <c r="K230" i="2" s="1"/>
  <c r="J230" i="2"/>
  <c r="K224" i="2"/>
  <c r="K223" i="2" s="1"/>
  <c r="J223" i="2"/>
  <c r="K263" i="2"/>
  <c r="K262" i="2" s="1"/>
  <c r="J262" i="2"/>
  <c r="K243" i="2"/>
  <c r="K242" i="2" s="1"/>
  <c r="J242" i="2"/>
  <c r="K235" i="2"/>
  <c r="K234" i="2" s="1"/>
  <c r="J234" i="2"/>
  <c r="K215" i="2"/>
  <c r="K214" i="2" s="1"/>
  <c r="J214" i="2"/>
  <c r="K257" i="2"/>
  <c r="K256" i="2" s="1"/>
  <c r="J256" i="2"/>
  <c r="K227" i="2"/>
  <c r="K226" i="2" s="1"/>
  <c r="J226" i="2"/>
  <c r="K221" i="2"/>
  <c r="K220" i="2" s="1"/>
  <c r="J220" i="2"/>
  <c r="K219" i="2"/>
  <c r="K218" i="2" s="1"/>
  <c r="J218" i="2"/>
  <c r="K209" i="2"/>
  <c r="K208" i="2" s="1"/>
  <c r="J208" i="2"/>
  <c r="K203" i="2"/>
  <c r="K202" i="2" s="1"/>
  <c r="J202" i="2"/>
  <c r="K189" i="2"/>
  <c r="K188" i="2" s="1"/>
  <c r="C35" i="3" s="1"/>
  <c r="D35" i="3" s="1"/>
  <c r="J188" i="2"/>
  <c r="K177" i="2"/>
  <c r="K176" i="2" s="1"/>
  <c r="J176" i="2"/>
  <c r="K170" i="2"/>
  <c r="K169" i="2" s="1"/>
  <c r="J169" i="2"/>
  <c r="K201" i="2"/>
  <c r="K200" i="2" s="1"/>
  <c r="J200" i="2"/>
  <c r="K212" i="2"/>
  <c r="K211" i="2" s="1"/>
  <c r="J211" i="2"/>
  <c r="K207" i="2"/>
  <c r="K206" i="2" s="1"/>
  <c r="J206" i="2"/>
  <c r="K186" i="2"/>
  <c r="K185" i="2" s="1"/>
  <c r="J185" i="2"/>
  <c r="K181" i="2"/>
  <c r="K180" i="2" s="1"/>
  <c r="J180" i="2"/>
  <c r="K174" i="2"/>
  <c r="K173" i="2" s="1"/>
  <c r="J173" i="2"/>
  <c r="K168" i="2"/>
  <c r="K167" i="2" s="1"/>
  <c r="J167" i="2"/>
  <c r="K162" i="2"/>
  <c r="K161" i="2" s="1"/>
  <c r="J161" i="2"/>
  <c r="K195" i="2"/>
  <c r="K194" i="2" s="1"/>
  <c r="J194" i="2"/>
  <c r="K183" i="2"/>
  <c r="K182" i="2" s="1"/>
  <c r="J182" i="2"/>
  <c r="K205" i="2"/>
  <c r="K204" i="2" s="1"/>
  <c r="J204" i="2"/>
  <c r="K198" i="2"/>
  <c r="K197" i="2" s="1"/>
  <c r="J197" i="2"/>
  <c r="K192" i="2"/>
  <c r="K191" i="2" s="1"/>
  <c r="J191" i="2"/>
  <c r="K172" i="2"/>
  <c r="K171" i="2" s="1"/>
  <c r="J171" i="2"/>
  <c r="K160" i="2"/>
  <c r="K159" i="2" s="1"/>
  <c r="J159" i="2"/>
  <c r="K154" i="2"/>
  <c r="K153" i="2" s="1"/>
  <c r="J153" i="2"/>
  <c r="K158" i="2"/>
  <c r="K157" i="2" s="1"/>
  <c r="K156" i="2" s="1"/>
  <c r="J157" i="2"/>
  <c r="J156" i="2" s="1"/>
  <c r="J122" i="2"/>
  <c r="K119" i="2"/>
  <c r="K118" i="2" s="1"/>
  <c r="J118" i="2"/>
  <c r="K108" i="2"/>
  <c r="K107" i="2" s="1"/>
  <c r="J107" i="2"/>
  <c r="K88" i="2"/>
  <c r="K87" i="2" s="1"/>
  <c r="J87" i="2"/>
  <c r="K80" i="2"/>
  <c r="K79" i="2" s="1"/>
  <c r="J79" i="2"/>
  <c r="K67" i="2"/>
  <c r="K66" i="2" s="1"/>
  <c r="J66" i="2"/>
  <c r="K123" i="2"/>
  <c r="K122" i="2" s="1"/>
  <c r="K117" i="2"/>
  <c r="K116" i="2" s="1"/>
  <c r="K115" i="2" s="1"/>
  <c r="J116" i="2"/>
  <c r="J115" i="2" s="1"/>
  <c r="K72" i="2"/>
  <c r="K71" i="2" s="1"/>
  <c r="K70" i="2" s="1"/>
  <c r="J71" i="2"/>
  <c r="J70" i="2" s="1"/>
  <c r="K121" i="2"/>
  <c r="K120" i="2" s="1"/>
  <c r="J120" i="2"/>
  <c r="K101" i="2"/>
  <c r="K100" i="2" s="1"/>
  <c r="J100" i="2"/>
  <c r="K91" i="2"/>
  <c r="K90" i="2" s="1"/>
  <c r="J90" i="2"/>
  <c r="K76" i="2"/>
  <c r="K75" i="2" s="1"/>
  <c r="J75" i="2"/>
  <c r="K69" i="2"/>
  <c r="K68" i="2" s="1"/>
  <c r="J68" i="2"/>
  <c r="K55" i="2"/>
  <c r="K54" i="2" s="1"/>
  <c r="J54" i="2"/>
  <c r="K39" i="2"/>
  <c r="K38" i="2" s="1"/>
  <c r="J38" i="2"/>
  <c r="K29" i="2"/>
  <c r="K28" i="2" s="1"/>
  <c r="C16" i="3" s="1"/>
  <c r="D16" i="3" s="1"/>
  <c r="J28" i="2"/>
  <c r="K44" i="2"/>
  <c r="K43" i="2" s="1"/>
  <c r="J43" i="2"/>
  <c r="K37" i="2"/>
  <c r="K36" i="2" s="1"/>
  <c r="J36" i="2"/>
  <c r="K62" i="2"/>
  <c r="K61" i="2" s="1"/>
  <c r="J61" i="2"/>
  <c r="K51" i="2"/>
  <c r="K50" i="2" s="1"/>
  <c r="J50" i="2"/>
  <c r="K34" i="2"/>
  <c r="K33" i="2" s="1"/>
  <c r="J33" i="2"/>
  <c r="K18" i="2"/>
  <c r="K17" i="2" s="1"/>
  <c r="J17" i="2"/>
  <c r="K21" i="2"/>
  <c r="K20" i="2" s="1"/>
  <c r="C36" i="3" s="1"/>
  <c r="J20" i="2"/>
  <c r="K25" i="2"/>
  <c r="K24" i="2" s="1"/>
  <c r="J24" i="2"/>
  <c r="C17" i="3" l="1"/>
  <c r="D17" i="3" s="1"/>
  <c r="C17" i="6" s="1"/>
  <c r="C26" i="3"/>
  <c r="D26" i="3" s="1"/>
  <c r="C34" i="4" s="1"/>
  <c r="J1845" i="2"/>
  <c r="K1845" i="2"/>
  <c r="J1794" i="2"/>
  <c r="K1794" i="2"/>
  <c r="J1761" i="2"/>
  <c r="K1761" i="2"/>
  <c r="K1631" i="2"/>
  <c r="K1569" i="2" s="1"/>
  <c r="K1568" i="2" s="1"/>
  <c r="D40" i="1" s="1"/>
  <c r="E40" i="1" s="1"/>
  <c r="C38" i="4"/>
  <c r="C28" i="6"/>
  <c r="K889" i="2"/>
  <c r="C28" i="4"/>
  <c r="C23" i="6"/>
  <c r="C50" i="4"/>
  <c r="C34" i="6"/>
  <c r="C31" i="3"/>
  <c r="D31" i="3" s="1"/>
  <c r="C31" i="6" s="1"/>
  <c r="C52" i="4"/>
  <c r="C35" i="6"/>
  <c r="C14" i="4"/>
  <c r="C16" i="6"/>
  <c r="D36" i="3"/>
  <c r="J1631" i="2"/>
  <c r="J1569" i="2" s="1"/>
  <c r="J1568" i="2" s="1"/>
  <c r="J1537" i="2"/>
  <c r="K1549" i="2"/>
  <c r="D37" i="1" s="1"/>
  <c r="E37" i="1" s="1"/>
  <c r="K1524" i="2"/>
  <c r="D35" i="1" s="1"/>
  <c r="E35" i="1" s="1"/>
  <c r="K1537" i="2"/>
  <c r="D36" i="1" s="1"/>
  <c r="E36" i="1" s="1"/>
  <c r="J1474" i="2"/>
  <c r="J1489" i="2"/>
  <c r="J1506" i="2"/>
  <c r="J1549" i="2"/>
  <c r="J1524" i="2"/>
  <c r="K1379" i="2"/>
  <c r="K1356" i="2" s="1"/>
  <c r="D26" i="1" s="1"/>
  <c r="E26" i="1" s="1"/>
  <c r="K1474" i="2"/>
  <c r="D30" i="1" s="1"/>
  <c r="E30" i="1" s="1"/>
  <c r="K1489" i="2"/>
  <c r="D31" i="1" s="1"/>
  <c r="E31" i="1" s="1"/>
  <c r="K1506" i="2"/>
  <c r="D33" i="1" s="1"/>
  <c r="E33" i="1" s="1"/>
  <c r="J1517" i="2"/>
  <c r="K1517" i="2"/>
  <c r="D34" i="1" s="1"/>
  <c r="E34" i="1" s="1"/>
  <c r="K1220" i="2"/>
  <c r="J1154" i="2"/>
  <c r="J948" i="2"/>
  <c r="J1421" i="2"/>
  <c r="J1398" i="2" s="1"/>
  <c r="J1379" i="2"/>
  <c r="J1356" i="2" s="1"/>
  <c r="J1440" i="2"/>
  <c r="J1037" i="2"/>
  <c r="K1440" i="2"/>
  <c r="D28" i="1" s="1"/>
  <c r="E28" i="1" s="1"/>
  <c r="K948" i="2"/>
  <c r="K1421" i="2"/>
  <c r="K1398" i="2" s="1"/>
  <c r="D27" i="1" s="1"/>
  <c r="E27" i="1" s="1"/>
  <c r="J1455" i="2"/>
  <c r="J1452" i="2" s="1"/>
  <c r="K1455" i="2"/>
  <c r="K1452" i="2" s="1"/>
  <c r="D29" i="1" s="1"/>
  <c r="E29" i="1" s="1"/>
  <c r="K1154" i="2"/>
  <c r="J1220" i="2"/>
  <c r="J1323" i="2"/>
  <c r="J1344" i="2"/>
  <c r="K1323" i="2"/>
  <c r="K1344" i="2"/>
  <c r="J1236" i="2"/>
  <c r="J1330" i="2"/>
  <c r="J1207" i="2"/>
  <c r="J1300" i="2"/>
  <c r="K1236" i="2"/>
  <c r="K1330" i="2"/>
  <c r="K1207" i="2"/>
  <c r="K1300" i="2"/>
  <c r="C24" i="3" s="1"/>
  <c r="D24" i="3" s="1"/>
  <c r="K1037" i="2"/>
  <c r="J1142" i="2"/>
  <c r="K1142" i="2"/>
  <c r="C30" i="3" s="1"/>
  <c r="D30" i="3" s="1"/>
  <c r="K1133" i="2"/>
  <c r="J955" i="2"/>
  <c r="J1133" i="2"/>
  <c r="J1169" i="2"/>
  <c r="K955" i="2"/>
  <c r="K1169" i="2"/>
  <c r="J970" i="2"/>
  <c r="J1058" i="2"/>
  <c r="J1116" i="2"/>
  <c r="J1085" i="2"/>
  <c r="K970" i="2"/>
  <c r="K1058" i="2"/>
  <c r="K1116" i="2"/>
  <c r="K1085" i="2"/>
  <c r="J935" i="2"/>
  <c r="K935" i="2"/>
  <c r="J904" i="2"/>
  <c r="J915" i="2"/>
  <c r="K904" i="2"/>
  <c r="K915" i="2"/>
  <c r="J810" i="2"/>
  <c r="K810" i="2"/>
  <c r="J795" i="2"/>
  <c r="K795" i="2"/>
  <c r="J753" i="2"/>
  <c r="K753" i="2"/>
  <c r="D22" i="1" s="1"/>
  <c r="E22" i="1" s="1"/>
  <c r="J712" i="2"/>
  <c r="J745" i="2"/>
  <c r="K712" i="2"/>
  <c r="K745" i="2"/>
  <c r="J725" i="2"/>
  <c r="K725" i="2"/>
  <c r="J645" i="2"/>
  <c r="K645" i="2"/>
  <c r="J680" i="2"/>
  <c r="J692" i="2"/>
  <c r="J617" i="2"/>
  <c r="J582" i="2" s="1"/>
  <c r="K617" i="2"/>
  <c r="K680" i="2"/>
  <c r="K692" i="2"/>
  <c r="J514" i="2"/>
  <c r="J443" i="2"/>
  <c r="J498" i="2"/>
  <c r="K477" i="2"/>
  <c r="J477" i="2"/>
  <c r="J491" i="2"/>
  <c r="K514" i="2"/>
  <c r="K491" i="2"/>
  <c r="K498" i="2"/>
  <c r="J373" i="2"/>
  <c r="J436" i="2"/>
  <c r="K436" i="2"/>
  <c r="C32" i="3" s="1"/>
  <c r="D32" i="3" s="1"/>
  <c r="C46" i="4" s="1"/>
  <c r="J457" i="2"/>
  <c r="K443" i="2"/>
  <c r="K457" i="2"/>
  <c r="J421" i="2"/>
  <c r="K421" i="2"/>
  <c r="J407" i="2"/>
  <c r="K373" i="2"/>
  <c r="K407" i="2"/>
  <c r="J210" i="2"/>
  <c r="J341" i="2"/>
  <c r="K341" i="2"/>
  <c r="J313" i="2"/>
  <c r="K313" i="2"/>
  <c r="K229" i="2"/>
  <c r="J222" i="2"/>
  <c r="J244" i="2"/>
  <c r="K222" i="2"/>
  <c r="K210" i="2"/>
  <c r="C38" i="3" s="1"/>
  <c r="D38" i="3" s="1"/>
  <c r="J229" i="2"/>
  <c r="K244" i="2"/>
  <c r="J74" i="2"/>
  <c r="J190" i="2"/>
  <c r="J166" i="2"/>
  <c r="J179" i="2"/>
  <c r="K190" i="2"/>
  <c r="K166" i="2"/>
  <c r="K179" i="2"/>
  <c r="K74" i="2"/>
  <c r="C19" i="3" s="1"/>
  <c r="D19" i="3" s="1"/>
  <c r="K89" i="2"/>
  <c r="J89" i="2"/>
  <c r="J42" i="2"/>
  <c r="J41" i="2" s="1"/>
  <c r="K42" i="2"/>
  <c r="K41" i="2" s="1"/>
  <c r="J27" i="2"/>
  <c r="K27" i="2"/>
  <c r="D17" i="1" s="1"/>
  <c r="E17" i="1" s="1"/>
  <c r="K16" i="2"/>
  <c r="J16" i="2"/>
  <c r="C25" i="3" l="1"/>
  <c r="D25" i="3" s="1"/>
  <c r="C32" i="4" s="1"/>
  <c r="E32" i="4" s="1"/>
  <c r="C16" i="4"/>
  <c r="N16" i="4" s="1"/>
  <c r="C26" i="6"/>
  <c r="C33" i="4"/>
  <c r="E34" i="4"/>
  <c r="J34" i="4"/>
  <c r="O34" i="4"/>
  <c r="M34" i="4"/>
  <c r="L34" i="4"/>
  <c r="I34" i="4"/>
  <c r="R34" i="4"/>
  <c r="Q34" i="4"/>
  <c r="F34" i="4"/>
  <c r="G34" i="4"/>
  <c r="H34" i="4"/>
  <c r="K34" i="4"/>
  <c r="N34" i="4"/>
  <c r="P34" i="4"/>
  <c r="K1760" i="2"/>
  <c r="K1756" i="2" s="1"/>
  <c r="D41" i="1" s="1"/>
  <c r="E41" i="1" s="1"/>
  <c r="J1760" i="2"/>
  <c r="J1756" i="2" s="1"/>
  <c r="C21" i="3"/>
  <c r="D21" i="3" s="1"/>
  <c r="C24" i="4" s="1"/>
  <c r="O24" i="4" s="1"/>
  <c r="C27" i="3"/>
  <c r="D27" i="3" s="1"/>
  <c r="C30" i="4"/>
  <c r="Q30" i="4" s="1"/>
  <c r="C24" i="6"/>
  <c r="C42" i="4"/>
  <c r="C30" i="6"/>
  <c r="I38" i="4"/>
  <c r="C37" i="4"/>
  <c r="H38" i="4"/>
  <c r="E38" i="4"/>
  <c r="N38" i="4"/>
  <c r="Q38" i="4"/>
  <c r="G38" i="4"/>
  <c r="L38" i="4"/>
  <c r="M38" i="4"/>
  <c r="F38" i="4"/>
  <c r="K38" i="4"/>
  <c r="P38" i="4"/>
  <c r="R38" i="4"/>
  <c r="J38" i="4"/>
  <c r="O38" i="4"/>
  <c r="C27" i="4"/>
  <c r="O28" i="4"/>
  <c r="L28" i="4"/>
  <c r="Q28" i="4"/>
  <c r="R28" i="4"/>
  <c r="K28" i="4"/>
  <c r="E28" i="4"/>
  <c r="F28" i="4"/>
  <c r="I28" i="4"/>
  <c r="H28" i="4"/>
  <c r="J28" i="4"/>
  <c r="G28" i="4"/>
  <c r="M28" i="4"/>
  <c r="P28" i="4"/>
  <c r="N28" i="4"/>
  <c r="C37" i="3"/>
  <c r="D37" i="3" s="1"/>
  <c r="C56" i="4" s="1"/>
  <c r="C18" i="3"/>
  <c r="D18" i="3" s="1"/>
  <c r="C18" i="6" s="1"/>
  <c r="P50" i="4"/>
  <c r="K50" i="4"/>
  <c r="N50" i="4"/>
  <c r="M50" i="4"/>
  <c r="H50" i="4"/>
  <c r="F50" i="4"/>
  <c r="R50" i="4"/>
  <c r="Q50" i="4"/>
  <c r="L50" i="4"/>
  <c r="G50" i="4"/>
  <c r="J50" i="4"/>
  <c r="I50" i="4"/>
  <c r="C49" i="4"/>
  <c r="E50" i="4"/>
  <c r="O50" i="4"/>
  <c r="C33" i="3"/>
  <c r="D33" i="3" s="1"/>
  <c r="C33" i="6" s="1"/>
  <c r="C32" i="6"/>
  <c r="C44" i="4"/>
  <c r="R44" i="4" s="1"/>
  <c r="C29" i="3"/>
  <c r="D29" i="3" s="1"/>
  <c r="C40" i="4" s="1"/>
  <c r="C20" i="3"/>
  <c r="D20" i="3" s="1"/>
  <c r="C58" i="4"/>
  <c r="M58" i="4" s="1"/>
  <c r="C38" i="6"/>
  <c r="E52" i="4"/>
  <c r="Q52" i="4"/>
  <c r="C51" i="4"/>
  <c r="N52" i="4"/>
  <c r="H52" i="4"/>
  <c r="J52" i="4"/>
  <c r="O52" i="4"/>
  <c r="F52" i="4"/>
  <c r="M52" i="4"/>
  <c r="P52" i="4"/>
  <c r="K52" i="4"/>
  <c r="R52" i="4"/>
  <c r="I52" i="4"/>
  <c r="G52" i="4"/>
  <c r="L52" i="4"/>
  <c r="M46" i="4"/>
  <c r="Q46" i="4"/>
  <c r="J46" i="4"/>
  <c r="K46" i="4"/>
  <c r="H46" i="4"/>
  <c r="N46" i="4"/>
  <c r="I46" i="4"/>
  <c r="R46" i="4"/>
  <c r="O46" i="4"/>
  <c r="L46" i="4"/>
  <c r="E46" i="4"/>
  <c r="C45" i="4"/>
  <c r="P46" i="4"/>
  <c r="F46" i="4"/>
  <c r="G46" i="4"/>
  <c r="C20" i="4"/>
  <c r="C19" i="6"/>
  <c r="Q16" i="4"/>
  <c r="E16" i="4"/>
  <c r="G16" i="4"/>
  <c r="I16" i="4"/>
  <c r="H16" i="4"/>
  <c r="O16" i="4"/>
  <c r="F16" i="4"/>
  <c r="C15" i="4"/>
  <c r="J14" i="4"/>
  <c r="R14" i="4"/>
  <c r="E14" i="4"/>
  <c r="N14" i="4"/>
  <c r="L14" i="4"/>
  <c r="I14" i="4"/>
  <c r="K14" i="4"/>
  <c r="C13" i="4"/>
  <c r="P14" i="4"/>
  <c r="M14" i="4"/>
  <c r="G14" i="4"/>
  <c r="Q14" i="4"/>
  <c r="F14" i="4"/>
  <c r="O14" i="4"/>
  <c r="H14" i="4"/>
  <c r="D16" i="1"/>
  <c r="C54" i="4"/>
  <c r="C36" i="6"/>
  <c r="K582" i="2"/>
  <c r="K486" i="2" s="1"/>
  <c r="D21" i="1" s="1"/>
  <c r="E21" i="1" s="1"/>
  <c r="K1036" i="2"/>
  <c r="K943" i="2" s="1"/>
  <c r="D24" i="1" s="1"/>
  <c r="E24" i="1" s="1"/>
  <c r="K1202" i="2"/>
  <c r="D25" i="1" s="1"/>
  <c r="E25" i="1" s="1"/>
  <c r="J1202" i="2"/>
  <c r="J1036" i="2"/>
  <c r="J943" i="2" s="1"/>
  <c r="K786" i="2"/>
  <c r="D23" i="1" s="1"/>
  <c r="E23" i="1" s="1"/>
  <c r="J786" i="2"/>
  <c r="J486" i="2"/>
  <c r="K312" i="2"/>
  <c r="J65" i="2"/>
  <c r="J312" i="2"/>
  <c r="J217" i="2" s="1"/>
  <c r="K65" i="2"/>
  <c r="D19" i="1" s="1"/>
  <c r="E19" i="1" s="1"/>
  <c r="E30" i="4" l="1"/>
  <c r="S38" i="4"/>
  <c r="S52" i="4"/>
  <c r="F32" i="4"/>
  <c r="L32" i="4"/>
  <c r="K32" i="4"/>
  <c r="I32" i="4"/>
  <c r="P32" i="4"/>
  <c r="M32" i="4"/>
  <c r="H32" i="4"/>
  <c r="Q32" i="4"/>
  <c r="R32" i="4"/>
  <c r="C31" i="4"/>
  <c r="O32" i="4"/>
  <c r="G32" i="4"/>
  <c r="J32" i="4"/>
  <c r="N32" i="4"/>
  <c r="C25" i="6"/>
  <c r="M16" i="4"/>
  <c r="K16" i="4"/>
  <c r="J16" i="4"/>
  <c r="S16" i="4" s="1"/>
  <c r="P16" i="4"/>
  <c r="L16" i="4"/>
  <c r="R16" i="4"/>
  <c r="S34" i="4"/>
  <c r="Q24" i="4"/>
  <c r="N24" i="4"/>
  <c r="L24" i="4"/>
  <c r="P24" i="4"/>
  <c r="R24" i="4"/>
  <c r="J24" i="4"/>
  <c r="F24" i="4"/>
  <c r="I24" i="4"/>
  <c r="E24" i="4"/>
  <c r="H24" i="4"/>
  <c r="M24" i="4"/>
  <c r="C21" i="6"/>
  <c r="K24" i="4"/>
  <c r="G24" i="4"/>
  <c r="C23" i="4"/>
  <c r="C27" i="6"/>
  <c r="C36" i="4"/>
  <c r="I30" i="4"/>
  <c r="J30" i="4"/>
  <c r="M30" i="4"/>
  <c r="P30" i="4"/>
  <c r="C29" i="4"/>
  <c r="F30" i="4"/>
  <c r="N30" i="4"/>
  <c r="H30" i="4"/>
  <c r="R30" i="4"/>
  <c r="G30" i="4"/>
  <c r="L30" i="4"/>
  <c r="O30" i="4"/>
  <c r="K30" i="4"/>
  <c r="H42" i="4"/>
  <c r="G42" i="4"/>
  <c r="P42" i="4"/>
  <c r="C41" i="4"/>
  <c r="J42" i="4"/>
  <c r="I42" i="4"/>
  <c r="K42" i="4"/>
  <c r="F42" i="4"/>
  <c r="E42" i="4"/>
  <c r="R42" i="4"/>
  <c r="Q42" i="4"/>
  <c r="L42" i="4"/>
  <c r="O42" i="4"/>
  <c r="N42" i="4"/>
  <c r="M42" i="4"/>
  <c r="S42" i="4" s="1"/>
  <c r="S28" i="4"/>
  <c r="J58" i="4"/>
  <c r="E58" i="4"/>
  <c r="F58" i="4"/>
  <c r="L58" i="4"/>
  <c r="R58" i="4"/>
  <c r="P58" i="4"/>
  <c r="C57" i="4"/>
  <c r="C37" i="6"/>
  <c r="M44" i="4"/>
  <c r="C18" i="4"/>
  <c r="R18" i="4" s="1"/>
  <c r="S50" i="4"/>
  <c r="C48" i="4"/>
  <c r="Q48" i="4" s="1"/>
  <c r="E44" i="4"/>
  <c r="H44" i="4"/>
  <c r="G44" i="4"/>
  <c r="L44" i="4"/>
  <c r="Q44" i="4"/>
  <c r="C43" i="4"/>
  <c r="F44" i="4"/>
  <c r="P44" i="4"/>
  <c r="K44" i="4"/>
  <c r="J44" i="4"/>
  <c r="I44" i="4"/>
  <c r="O44" i="4"/>
  <c r="N44" i="4"/>
  <c r="C29" i="6"/>
  <c r="K217" i="2"/>
  <c r="D20" i="1" s="1"/>
  <c r="E20" i="1" s="1"/>
  <c r="C22" i="3"/>
  <c r="D22" i="3" s="1"/>
  <c r="D39" i="3" s="1"/>
  <c r="C22" i="4"/>
  <c r="K22" i="4" s="1"/>
  <c r="C20" i="6"/>
  <c r="Q58" i="4"/>
  <c r="I58" i="4"/>
  <c r="N58" i="4"/>
  <c r="K58" i="4"/>
  <c r="G58" i="4"/>
  <c r="H58" i="4"/>
  <c r="O58" i="4"/>
  <c r="E56" i="4"/>
  <c r="N56" i="4"/>
  <c r="O56" i="4"/>
  <c r="I56" i="4"/>
  <c r="M56" i="4"/>
  <c r="G56" i="4"/>
  <c r="J56" i="4"/>
  <c r="P56" i="4"/>
  <c r="Q56" i="4"/>
  <c r="R56" i="4"/>
  <c r="C55" i="4"/>
  <c r="H56" i="4"/>
  <c r="F56" i="4"/>
  <c r="L56" i="4"/>
  <c r="K56" i="4"/>
  <c r="S46" i="4"/>
  <c r="Q40" i="4"/>
  <c r="C39" i="4"/>
  <c r="F40" i="4"/>
  <c r="H40" i="4"/>
  <c r="O40" i="4"/>
  <c r="R40" i="4"/>
  <c r="L40" i="4"/>
  <c r="P40" i="4"/>
  <c r="K40" i="4"/>
  <c r="N40" i="4"/>
  <c r="M40" i="4"/>
  <c r="I40" i="4"/>
  <c r="G40" i="4"/>
  <c r="J40" i="4"/>
  <c r="E40" i="4"/>
  <c r="J20" i="4"/>
  <c r="K20" i="4"/>
  <c r="M20" i="4"/>
  <c r="N20" i="4"/>
  <c r="L20" i="4"/>
  <c r="Q20" i="4"/>
  <c r="R20" i="4"/>
  <c r="H20" i="4"/>
  <c r="C19" i="4"/>
  <c r="E20" i="4"/>
  <c r="F20" i="4"/>
  <c r="P20" i="4"/>
  <c r="G20" i="4"/>
  <c r="O20" i="4"/>
  <c r="I20" i="4"/>
  <c r="S14" i="4"/>
  <c r="M54" i="4"/>
  <c r="E54" i="4"/>
  <c r="Q54" i="4"/>
  <c r="J54" i="4"/>
  <c r="C53" i="4"/>
  <c r="P54" i="4"/>
  <c r="H54" i="4"/>
  <c r="N54" i="4"/>
  <c r="O54" i="4"/>
  <c r="I54" i="4"/>
  <c r="R54" i="4"/>
  <c r="G54" i="4"/>
  <c r="F54" i="4"/>
  <c r="K54" i="4"/>
  <c r="L54" i="4"/>
  <c r="E16" i="1"/>
  <c r="S32" i="4" l="1"/>
  <c r="S24" i="4"/>
  <c r="H36" i="4"/>
  <c r="E36" i="4"/>
  <c r="C35" i="4"/>
  <c r="Q36" i="4"/>
  <c r="M36" i="4"/>
  <c r="I36" i="4"/>
  <c r="R36" i="4"/>
  <c r="G36" i="4"/>
  <c r="K36" i="4"/>
  <c r="N36" i="4"/>
  <c r="L36" i="4"/>
  <c r="J36" i="4"/>
  <c r="F36" i="4"/>
  <c r="O36" i="4"/>
  <c r="P36" i="4"/>
  <c r="S30" i="4"/>
  <c r="K48" i="4"/>
  <c r="E48" i="4"/>
  <c r="C47" i="4"/>
  <c r="H48" i="4"/>
  <c r="L48" i="4"/>
  <c r="N48" i="4"/>
  <c r="P48" i="4"/>
  <c r="G48" i="4"/>
  <c r="M48" i="4"/>
  <c r="I48" i="4"/>
  <c r="O48" i="4"/>
  <c r="E22" i="4"/>
  <c r="J22" i="4"/>
  <c r="H22" i="4"/>
  <c r="G22" i="4"/>
  <c r="I18" i="4"/>
  <c r="K18" i="4"/>
  <c r="J18" i="4"/>
  <c r="H18" i="4"/>
  <c r="Q18" i="4"/>
  <c r="N18" i="4"/>
  <c r="L18" i="4"/>
  <c r="C17" i="4"/>
  <c r="O18" i="4"/>
  <c r="F18" i="4"/>
  <c r="E18" i="4"/>
  <c r="G18" i="4"/>
  <c r="M18" i="4"/>
  <c r="P18" i="4"/>
  <c r="S58" i="4"/>
  <c r="J48" i="4"/>
  <c r="F48" i="4"/>
  <c r="R48" i="4"/>
  <c r="S44" i="4"/>
  <c r="K1892" i="2"/>
  <c r="K1893" i="2" s="1"/>
  <c r="K1894" i="2" s="1"/>
  <c r="C12" i="4" s="1"/>
  <c r="D42" i="1"/>
  <c r="E36" i="3"/>
  <c r="E26" i="3"/>
  <c r="E38" i="3"/>
  <c r="E28" i="3"/>
  <c r="E25" i="3"/>
  <c r="E30" i="3"/>
  <c r="E35" i="3"/>
  <c r="E33" i="3"/>
  <c r="E27" i="3"/>
  <c r="E19" i="3"/>
  <c r="E37" i="3"/>
  <c r="E22" i="3"/>
  <c r="E17" i="3"/>
  <c r="E29" i="3"/>
  <c r="E34" i="3"/>
  <c r="E24" i="3"/>
  <c r="E21" i="3"/>
  <c r="E16" i="3"/>
  <c r="E32" i="3"/>
  <c r="E31" i="3"/>
  <c r="E18" i="3"/>
  <c r="E23" i="3"/>
  <c r="E20" i="3"/>
  <c r="C39" i="3"/>
  <c r="C26" i="4"/>
  <c r="C22" i="6"/>
  <c r="C39" i="6" s="1"/>
  <c r="P22" i="4"/>
  <c r="O22" i="4"/>
  <c r="C21" i="4"/>
  <c r="Q22" i="4"/>
  <c r="I22" i="4"/>
  <c r="N22" i="4"/>
  <c r="F22" i="4"/>
  <c r="M22" i="4"/>
  <c r="L22" i="4"/>
  <c r="R22" i="4"/>
  <c r="S56" i="4"/>
  <c r="S40" i="4"/>
  <c r="S20" i="4"/>
  <c r="S54" i="4"/>
  <c r="E42" i="1"/>
  <c r="F16" i="1" s="1"/>
  <c r="S36" i="4" l="1"/>
  <c r="S48" i="4"/>
  <c r="S18" i="4"/>
  <c r="K1896" i="2"/>
  <c r="K1898" i="2"/>
  <c r="E39" i="3"/>
  <c r="D36" i="6"/>
  <c r="D23" i="6"/>
  <c r="D32" i="6"/>
  <c r="D31" i="6"/>
  <c r="D38" i="6"/>
  <c r="D20" i="6"/>
  <c r="D18" i="6"/>
  <c r="D35" i="6"/>
  <c r="D16" i="6"/>
  <c r="D27" i="6"/>
  <c r="D24" i="6"/>
  <c r="D30" i="6"/>
  <c r="M26" i="4"/>
  <c r="H26" i="4"/>
  <c r="J26" i="4"/>
  <c r="L26" i="4"/>
  <c r="K26" i="4"/>
  <c r="I26" i="4"/>
  <c r="N26" i="4"/>
  <c r="E26" i="4"/>
  <c r="O26" i="4"/>
  <c r="P26" i="4"/>
  <c r="R26" i="4"/>
  <c r="Q26" i="4"/>
  <c r="C25" i="4"/>
  <c r="F26" i="4"/>
  <c r="G26" i="4"/>
  <c r="D26" i="6"/>
  <c r="D33" i="6"/>
  <c r="D25" i="6"/>
  <c r="D19" i="6"/>
  <c r="D29" i="6"/>
  <c r="C59" i="4"/>
  <c r="G62" i="4" s="1"/>
  <c r="D21" i="6"/>
  <c r="D37" i="6"/>
  <c r="D28" i="6"/>
  <c r="D34" i="6"/>
  <c r="D22" i="6"/>
  <c r="D17" i="6"/>
  <c r="S22" i="4"/>
  <c r="F19" i="1"/>
  <c r="F21" i="1"/>
  <c r="F37" i="1"/>
  <c r="F22" i="1"/>
  <c r="F20" i="1"/>
  <c r="F24" i="1"/>
  <c r="F25" i="1"/>
  <c r="F41" i="1"/>
  <c r="F26" i="1"/>
  <c r="F35" i="1"/>
  <c r="F28" i="1"/>
  <c r="F30" i="1"/>
  <c r="F36" i="1"/>
  <c r="F32" i="1"/>
  <c r="F29" i="1"/>
  <c r="F23" i="1"/>
  <c r="F39" i="1"/>
  <c r="F17" i="1"/>
  <c r="F33" i="1"/>
  <c r="F18" i="1"/>
  <c r="F34" i="1"/>
  <c r="F27" i="1"/>
  <c r="F40" i="1"/>
  <c r="F31" i="1"/>
  <c r="F38" i="1"/>
  <c r="M64" i="4" l="1"/>
  <c r="R64" i="4"/>
  <c r="F62" i="4"/>
  <c r="N62" i="4"/>
  <c r="K64" i="4"/>
  <c r="H64" i="4"/>
  <c r="E62" i="4"/>
  <c r="N64" i="4"/>
  <c r="F64" i="4"/>
  <c r="E64" i="4"/>
  <c r="I64" i="4"/>
  <c r="H62" i="4"/>
  <c r="O64" i="4"/>
  <c r="L64" i="4"/>
  <c r="R62" i="4"/>
  <c r="G64" i="4"/>
  <c r="I62" i="4"/>
  <c r="J62" i="4"/>
  <c r="D39" i="6"/>
  <c r="J64" i="4"/>
  <c r="L62" i="4"/>
  <c r="Q62" i="4"/>
  <c r="Q64" i="4"/>
  <c r="M62" i="4"/>
  <c r="S26" i="4"/>
  <c r="P62" i="4"/>
  <c r="K62" i="4"/>
  <c r="O62" i="4"/>
  <c r="P64" i="4"/>
  <c r="F42" i="1"/>
</calcChain>
</file>

<file path=xl/sharedStrings.xml><?xml version="1.0" encoding="utf-8"?>
<sst xmlns="http://schemas.openxmlformats.org/spreadsheetml/2006/main" count="8202" uniqueCount="1672">
  <si>
    <t>UNIDADE ESCOLAR</t>
  </si>
  <si>
    <t>CÓDIGO INEP</t>
  </si>
  <si>
    <t/>
  </si>
  <si>
    <t>ESCOLA ESTADUAL MANOEL LELIS</t>
  </si>
  <si>
    <t>OBRA</t>
  </si>
  <si>
    <t>CIDADE</t>
  </si>
  <si>
    <t>CONSTRUÇÃO</t>
  </si>
  <si>
    <t>DAMIANÓPOLIS</t>
  </si>
  <si>
    <t>ENDEREÇO</t>
  </si>
  <si>
    <t>CRE</t>
  </si>
  <si>
    <t>AV TIRADENTES , CENTRO , CEP:73980-000</t>
  </si>
  <si>
    <t>CRE-POSSE</t>
  </si>
  <si>
    <t>REFERÊNCIA</t>
  </si>
  <si>
    <t>DATA</t>
  </si>
  <si>
    <t>ÁREA TOTAL CONSTRUÍDA (M²)</t>
  </si>
  <si>
    <t>GOINFRA E SINAPI - ONERADA</t>
  </si>
  <si>
    <t>23/11/2023</t>
  </si>
  <si>
    <t>RESUMO GERAL DO ORÇAMENTO</t>
  </si>
  <si>
    <t>ITEM</t>
  </si>
  <si>
    <t>DESCRIÇÃO DOS SERVIÇOS</t>
  </si>
  <si>
    <t>PREÇO SEM BDI</t>
  </si>
  <si>
    <t>PREÇO COM BDI</t>
  </si>
  <si>
    <t>PARTICIP. (%)</t>
  </si>
  <si>
    <t>ADMINISTRATIVO</t>
  </si>
  <si>
    <t>CANTEIRO DE OBRAS</t>
  </si>
  <si>
    <t>MOVIMENTAÇÃO DE TERRA</t>
  </si>
  <si>
    <t>BLOCO 03 SALAS DE AULA - PADRÃO SEDUC</t>
  </si>
  <si>
    <t>BLOCO 03 SALAS DE AULA COM SANITÁRIOS - PADRÃO SEDUC</t>
  </si>
  <si>
    <t>BLOCO REFEITÓRIO COM COZINHA MOD 02 - PADRÃO SEDUC</t>
  </si>
  <si>
    <t>BLOCO CENTRAL DE GÁS E INSTALAÇÕES COMPLEMENTARES</t>
  </si>
  <si>
    <t>BLOCO 02 SALAS DE AULA - PADRÃO SEDUC (MODIFICADO)</t>
  </si>
  <si>
    <t>BLOCO ADMINISTRATIVO MODELO 01 - PADRÃO SEDUC</t>
  </si>
  <si>
    <t>BLOCO QUADRA EM ARCO MODELO 02 - PADRÃO SEDUC</t>
  </si>
  <si>
    <t>BLOCO PASSARELA MODELO 01 - SEC. XXI - REV. 2015</t>
  </si>
  <si>
    <t>BLOCO PASSARELA MODELO 02 - SEC. XXI - REV. 2015</t>
  </si>
  <si>
    <t>PÁTIOS DESCOBERTOS - 01 AO 05</t>
  </si>
  <si>
    <t>ESCADA DE CONCRETO</t>
  </si>
  <si>
    <t>ESTACIONAMENTO</t>
  </si>
  <si>
    <t>ÁREA BICICLETÁRIO</t>
  </si>
  <si>
    <t>PAISAGISMO E MASTROS</t>
  </si>
  <si>
    <t>MURO</t>
  </si>
  <si>
    <t>PORTÕES</t>
  </si>
  <si>
    <t>CALÇADA EXTERNA</t>
  </si>
  <si>
    <t>ACESSIBILIDADE INTERNA</t>
  </si>
  <si>
    <t>GRADES</t>
  </si>
  <si>
    <t>PAREDE DE CONTENÇÃO</t>
  </si>
  <si>
    <t>PROJETO DE INSTALAÇÕES DE PREVENÇÃO E COMBATE A INCÊNDIO</t>
  </si>
  <si>
    <t>PROJETO DE INSTALAÇÕES ELÉTRICAS</t>
  </si>
  <si>
    <t>PROJETO DE INSTALAÇÕES HIDROSSANITÁRIAS</t>
  </si>
  <si>
    <t>TOTAL GERAL DO ORÇAMENTO (R$)</t>
  </si>
  <si>
    <t>PLANILHA ORÇAMENTÁRIA</t>
  </si>
  <si>
    <t>TABELA</t>
  </si>
  <si>
    <t>CODIGO</t>
  </si>
  <si>
    <t>DESCRIÇÃO DOSSERVIÇOS</t>
  </si>
  <si>
    <t>UNID</t>
  </si>
  <si>
    <t>QUANT</t>
  </si>
  <si>
    <t>QUANT
TOTAL</t>
  </si>
  <si>
    <t>MAT</t>
  </si>
  <si>
    <t>MO</t>
  </si>
  <si>
    <t>T.SERVIÇO UNIT</t>
  </si>
  <si>
    <t>VALORTOTAL</t>
  </si>
  <si>
    <t>GOINFRA</t>
  </si>
  <si>
    <t>UN</t>
  </si>
  <si>
    <t>-</t>
  </si>
  <si>
    <t>M2</t>
  </si>
  <si>
    <t>SINAPI</t>
  </si>
  <si>
    <t>ADMINISTRAÇÃO</t>
  </si>
  <si>
    <t>ENGENHEIRO-(OBRASCIVIS)</t>
  </si>
  <si>
    <t>H</t>
  </si>
  <si>
    <t>ENCARREGADO-(OBRASCIVIS)</t>
  </si>
  <si>
    <t>ALMOXARIFE-(OBRASCIVIS)</t>
  </si>
  <si>
    <t>DIVERSOS</t>
  </si>
  <si>
    <t>RE</t>
  </si>
  <si>
    <t>CANTINA-(OBRASCIVIS)</t>
  </si>
  <si>
    <t>RASPAGEMELIMPEZAMANUALDOTERRENO</t>
  </si>
  <si>
    <t>TRANSPORTES</t>
  </si>
  <si>
    <t>M</t>
  </si>
  <si>
    <t>SERVIÇO EM TERRA</t>
  </si>
  <si>
    <t>ESCAVACAO MECANICA</t>
  </si>
  <si>
    <t>M3</t>
  </si>
  <si>
    <t>M3KM</t>
  </si>
  <si>
    <t>ESTACAS</t>
  </si>
  <si>
    <t>KG</t>
  </si>
  <si>
    <t>BLOCOS</t>
  </si>
  <si>
    <t>APILOAMENTO (BLOCOS/SAPATAS)</t>
  </si>
  <si>
    <t>ESTRUTURA</t>
  </si>
  <si>
    <t>VIGASBALDRAMES</t>
  </si>
  <si>
    <t>LANÇAMENTO/APLICAÇÃO/ADENSAMENTODECONCRETO USINADO BOMBEADOEM
ESTRUTURA-(O.C.)</t>
  </si>
  <si>
    <t>PILARES</t>
  </si>
  <si>
    <t>LAJE</t>
  </si>
  <si>
    <t>COMPOSIÇÃO</t>
  </si>
  <si>
    <t>COMP727_SEE</t>
  </si>
  <si>
    <t>INSTALAÇÕESELÉTRICAS</t>
  </si>
  <si>
    <t>PR</t>
  </si>
  <si>
    <t>COMP693_SEE</t>
  </si>
  <si>
    <t>IMPERMEABILIZAÇÃO</t>
  </si>
  <si>
    <t>COBERTURAS</t>
  </si>
  <si>
    <t>EMBOCAMENTO LATERAL (OITOES)</t>
  </si>
  <si>
    <t>PORTA</t>
  </si>
  <si>
    <t>JANELAS</t>
  </si>
  <si>
    <t>VIDROS</t>
  </si>
  <si>
    <t>REBOCO(1 CALH:4 ARFC+100kgCI/M3)</t>
  </si>
  <si>
    <t>FORROS</t>
  </si>
  <si>
    <t>GRANITINA</t>
  </si>
  <si>
    <t>COMP754_SEE</t>
  </si>
  <si>
    <t>COMP757_SEE</t>
  </si>
  <si>
    <t>RODAPÉFUNDIDODEGRANITINA7CMERESINAACRÍLICA(GOINFRA+ SINAPI)</t>
  </si>
  <si>
    <t>PASSEIO (CALÇADA)</t>
  </si>
  <si>
    <t>RODAPEDEMASSA(ICI:3 ARMG)</t>
  </si>
  <si>
    <t>MARCENARIA</t>
  </si>
  <si>
    <t>PINTURA</t>
  </si>
  <si>
    <t>PINTURA FORRO</t>
  </si>
  <si>
    <t>GERAL</t>
  </si>
  <si>
    <t>COMP582_SEE</t>
  </si>
  <si>
    <t>SINALIZAÇÃO</t>
  </si>
  <si>
    <t>COMP499_SEE</t>
  </si>
  <si>
    <t>COMP451_SEE</t>
  </si>
  <si>
    <t>COMP728_SEE</t>
  </si>
  <si>
    <t>REGISTROS</t>
  </si>
  <si>
    <t>PAR</t>
  </si>
  <si>
    <t>VASOSANITARIO SIFONADOCONVENCIONALPARAPCDSEMFUROFRONTALCOM LOUÇA
BRANCASEMASSENTO - FORNECIMENTO EINSTALAÇÃO.AF_01/2020</t>
  </si>
  <si>
    <t>CJ</t>
  </si>
  <si>
    <t>COMP586_SEE</t>
  </si>
  <si>
    <t>COMP427_SEE</t>
  </si>
  <si>
    <t>OUTROS</t>
  </si>
  <si>
    <t>COMP584_SEE</t>
  </si>
  <si>
    <t>COMP209_SEE</t>
  </si>
  <si>
    <t>ÁGUAFRIA</t>
  </si>
  <si>
    <t>JOELHOS</t>
  </si>
  <si>
    <t>TÊ</t>
  </si>
  <si>
    <t>ADESIVOS</t>
  </si>
  <si>
    <t>LUVAS</t>
  </si>
  <si>
    <t>UNIÃO</t>
  </si>
  <si>
    <t>CURVAS</t>
  </si>
  <si>
    <t>JUNÇÃO</t>
  </si>
  <si>
    <t>REDUÇÕES</t>
  </si>
  <si>
    <t>TÊSANITÁRIO</t>
  </si>
  <si>
    <t>TUBOS</t>
  </si>
  <si>
    <t>EXTRAS</t>
  </si>
  <si>
    <t>PORTAS</t>
  </si>
  <si>
    <t>FERRAGENS</t>
  </si>
  <si>
    <t>COMP128_SEE</t>
  </si>
  <si>
    <t>COMP500_SEE</t>
  </si>
  <si>
    <t>COMP119_SEE</t>
  </si>
  <si>
    <t>PÇ</t>
  </si>
  <si>
    <t>LAVATÓRIOS</t>
  </si>
  <si>
    <t>CHUVEIRO</t>
  </si>
  <si>
    <t>TUBOSOLDAVELPVCMARROMDIAM.60 MM</t>
  </si>
  <si>
    <t xml:space="preserve">JUNÇÃO </t>
  </si>
  <si>
    <t>TESANITARIO</t>
  </si>
  <si>
    <t>CONCRETO DESEMPENADO</t>
  </si>
  <si>
    <t>TETO</t>
  </si>
  <si>
    <t>EXTERNA</t>
  </si>
  <si>
    <t>COMP382_SEE</t>
  </si>
  <si>
    <t>COMP383_SEE</t>
  </si>
  <si>
    <t>COMP212_SEE</t>
  </si>
  <si>
    <t>COMP213_SEE</t>
  </si>
  <si>
    <t>COMP237_SEE</t>
  </si>
  <si>
    <t>COMP542_SEE</t>
  </si>
  <si>
    <t>COMP543_SEE</t>
  </si>
  <si>
    <t>COMP210_SEE</t>
  </si>
  <si>
    <t>COMP235_SEE</t>
  </si>
  <si>
    <t>COMP236_SEE</t>
  </si>
  <si>
    <t>COMP045_SEE</t>
  </si>
  <si>
    <t>COMP766_SEE</t>
  </si>
  <si>
    <t>BUCHAS</t>
  </si>
  <si>
    <t>JOELHO</t>
  </si>
  <si>
    <t>JUNÇÕES</t>
  </si>
  <si>
    <t>COMP629_SEE</t>
  </si>
  <si>
    <t>M²</t>
  </si>
  <si>
    <t>COMP445_SEE</t>
  </si>
  <si>
    <t>COMP007_SEE</t>
  </si>
  <si>
    <t>COMP564_SEE</t>
  </si>
  <si>
    <t>COBOGÓS</t>
  </si>
  <si>
    <t>COMP476_SEE</t>
  </si>
  <si>
    <t>SINALIZAÇÕES</t>
  </si>
  <si>
    <t>INT.ELÉTRICAS</t>
  </si>
  <si>
    <t>ARQUIBANCADA</t>
  </si>
  <si>
    <t>PARAFUSO SEXTAVADO D= 1/4"X5/8"</t>
  </si>
  <si>
    <t>COMP725_SEE</t>
  </si>
  <si>
    <t>MURETA</t>
  </si>
  <si>
    <t>COMP031_SEE</t>
  </si>
  <si>
    <t>ALTERAÇÃO</t>
  </si>
  <si>
    <t>ACESSIBILIDADE</t>
  </si>
  <si>
    <t>COMP084_SEE</t>
  </si>
  <si>
    <t>LAMINADO</t>
  </si>
  <si>
    <t>COMP002_SEE</t>
  </si>
  <si>
    <t>ALAMBRADO</t>
  </si>
  <si>
    <t>ACESSÓRIOS</t>
  </si>
  <si>
    <t>APILOAMENTO</t>
  </si>
  <si>
    <t>METÁLICA</t>
  </si>
  <si>
    <t>COMP333_SEE</t>
  </si>
  <si>
    <t>ARRIMO</t>
  </si>
  <si>
    <t>COMP690_SEE</t>
  </si>
  <si>
    <t>ESCADA</t>
  </si>
  <si>
    <t>COMP479_SEE</t>
  </si>
  <si>
    <t>COMP480_SEE</t>
  </si>
  <si>
    <t>COMP272_SEE</t>
  </si>
  <si>
    <t>COMP061_SEE</t>
  </si>
  <si>
    <t>COMP641_SEE</t>
  </si>
  <si>
    <t>COMP188_SEE</t>
  </si>
  <si>
    <t>COMP200_SEE</t>
  </si>
  <si>
    <t>COMP024_SEE</t>
  </si>
  <si>
    <t>COMP025_SEE</t>
  </si>
  <si>
    <t>COMP411_SEE</t>
  </si>
  <si>
    <t>COMP412_SEE</t>
  </si>
  <si>
    <t>COMP719_SEE</t>
  </si>
  <si>
    <t>COMP699_SEE</t>
  </si>
  <si>
    <t>COMP731_SEE</t>
  </si>
  <si>
    <t>COMP375_SEE</t>
  </si>
  <si>
    <t>COMP217_SEE</t>
  </si>
  <si>
    <t>SPDA</t>
  </si>
  <si>
    <t>ATERRAMENTO</t>
  </si>
  <si>
    <t>COMP712_SEE</t>
  </si>
  <si>
    <t>COMP567_SEE</t>
  </si>
  <si>
    <t>COMP126_SEE</t>
  </si>
  <si>
    <t>COMP497_SEE</t>
  </si>
  <si>
    <t>COMP036_SEE</t>
  </si>
  <si>
    <t>COMP717_SEE</t>
  </si>
  <si>
    <t>COMP713_SEE</t>
  </si>
  <si>
    <t>COMP042_SEE</t>
  </si>
  <si>
    <t>CABEAMENTO</t>
  </si>
  <si>
    <t>COMP287_SEE</t>
  </si>
  <si>
    <t>COMP592_SEE</t>
  </si>
  <si>
    <t>COMP504_SEE</t>
  </si>
  <si>
    <t>UND</t>
  </si>
  <si>
    <t>COMP633_SEE</t>
  </si>
  <si>
    <t>COMP310_SEE</t>
  </si>
  <si>
    <t>COMP522_SEE</t>
  </si>
  <si>
    <t>COMP528_SEE</t>
  </si>
  <si>
    <t>COMP516_SEE</t>
  </si>
  <si>
    <t>COMP524_SEE</t>
  </si>
  <si>
    <t>COMP311_SEE</t>
  </si>
  <si>
    <t>COMP219_SEE</t>
  </si>
  <si>
    <t>COMP663_SEE</t>
  </si>
  <si>
    <t>GANCHO OLHAL(SINAPI+ GOINFRA)</t>
  </si>
  <si>
    <t>COMP046_SEE</t>
  </si>
  <si>
    <t>COMP535_SEE</t>
  </si>
  <si>
    <t>COMP501_SEE</t>
  </si>
  <si>
    <t>COMP399_SEE</t>
  </si>
  <si>
    <t>COMP400_SEE</t>
  </si>
  <si>
    <t>POSTE</t>
  </si>
  <si>
    <t>COMP117_SEE</t>
  </si>
  <si>
    <t>COMP735_SEE</t>
  </si>
  <si>
    <t>TANQUES /TORNEIRAS</t>
  </si>
  <si>
    <t>COMP554_SEE</t>
  </si>
  <si>
    <t>COMP091_SEE</t>
  </si>
  <si>
    <t>COMP426_SEE</t>
  </si>
  <si>
    <t>VALORBDI(20,34%)</t>
  </si>
  <si>
    <t>TOTALORÇAMENTO</t>
  </si>
  <si>
    <t>CUSTO PORM2³</t>
  </si>
  <si>
    <t>MATERIALS/BDI</t>
  </si>
  <si>
    <t>MÃODEOBRAS/BDI</t>
  </si>
  <si>
    <t>(2) Optou-se pelo uso das composições de custos da GOINFRA para itens não presentes na SINAPI;</t>
  </si>
  <si>
    <t>(3) Para itens da GOINFRA, os vidros não estão inclusos nas esquadrias e já foram considerados os custos de contramarco para as esquadrias de alumínio;</t>
  </si>
  <si>
    <t>(4) Nos casos em que houver execução de granitina e omissão do item GOINFRA 221102, considerou-se que o quantitativo para o rodapé, de altura igual a 7cm, foi incorporado na área de piso;</t>
  </si>
  <si>
    <t>(5) O custo unitário aproximado por metro quadrado é calculado dividindo-se o valor total do orçamento pela área total de construção.</t>
  </si>
  <si>
    <t>SOMATÓRIO DE SERVIÇOS</t>
  </si>
  <si>
    <t>PREÇO SEM BDI
(R$)</t>
  </si>
  <si>
    <t>PREÇO COM BDI
(R$)</t>
  </si>
  <si>
    <t>a.</t>
  </si>
  <si>
    <t>SERVIÇOS PRELIMINARES</t>
  </si>
  <si>
    <t>b.</t>
  </si>
  <si>
    <t>c.</t>
  </si>
  <si>
    <t>d.</t>
  </si>
  <si>
    <t>FUNDAÇÕES E SONDAGENS</t>
  </si>
  <si>
    <t>e.</t>
  </si>
  <si>
    <t>f.</t>
  </si>
  <si>
    <t>INSTALAÇÕES ELÉTRICAS</t>
  </si>
  <si>
    <t>g.</t>
  </si>
  <si>
    <t>INSTALAÇÕES HIDROSSANITÁRIAS</t>
  </si>
  <si>
    <t>h</t>
  </si>
  <si>
    <t>INSTALAÇÕES ESPECIAIS</t>
  </si>
  <si>
    <t>i.</t>
  </si>
  <si>
    <t>ALVENARIAS E DIVISÓRIAS</t>
  </si>
  <si>
    <t>k.</t>
  </si>
  <si>
    <t>n.</t>
  </si>
  <si>
    <t>ESTRUTURAS METÁLICAS</t>
  </si>
  <si>
    <t>o.</t>
  </si>
  <si>
    <t>p.</t>
  </si>
  <si>
    <t>ESQUADRIAS DE MADEIRA</t>
  </si>
  <si>
    <t>q.</t>
  </si>
  <si>
    <t>ESQUADRIAS METÁLICAS</t>
  </si>
  <si>
    <t>r.</t>
  </si>
  <si>
    <t>s.</t>
  </si>
  <si>
    <t>REVESTIMENTO DE PAREDE</t>
  </si>
  <si>
    <t>t.</t>
  </si>
  <si>
    <t>u.</t>
  </si>
  <si>
    <t>REVESTIMENTO DE PISO</t>
  </si>
  <si>
    <t>v.</t>
  </si>
  <si>
    <t>w.</t>
  </si>
  <si>
    <t>x.</t>
  </si>
  <si>
    <t>y.</t>
  </si>
  <si>
    <t>z.</t>
  </si>
  <si>
    <t>TOTAL GERAL DO ORÇAMENTO</t>
  </si>
  <si>
    <t>(*) Para itens da GOINFRA, os vidros não estão inclusos nas esquadrias e já foram considerados os custos de contramarco para as esquadrias de alumínio;</t>
  </si>
  <si>
    <t>DETALHAMENTO DA COMPOSIÇÃO DE BDI</t>
  </si>
  <si>
    <t>COMPOSIÇÃO BDI PARA OBRAS CIVIS</t>
  </si>
  <si>
    <t>DESCRIÇÃO</t>
  </si>
  <si>
    <t>COEF.</t>
  </si>
  <si>
    <t>TAXA % (a.m)</t>
  </si>
  <si>
    <t>% no preço de venda</t>
  </si>
  <si>
    <t>1) COFINS</t>
  </si>
  <si>
    <t>100,00%</t>
  </si>
  <si>
    <t>3,00%</t>
  </si>
  <si>
    <t>2) PIS</t>
  </si>
  <si>
    <t>0,65%</t>
  </si>
  <si>
    <t>3) ISSQN</t>
  </si>
  <si>
    <t>4) CPRB</t>
  </si>
  <si>
    <t>0,00%</t>
  </si>
  <si>
    <t>5) Administração Central</t>
  </si>
  <si>
    <t>6) Despesas Financeiras</t>
  </si>
  <si>
    <t>1,09%</t>
  </si>
  <si>
    <t>7) Seguros + Garantias</t>
  </si>
  <si>
    <t>0,12%</t>
  </si>
  <si>
    <t>8) Risco</t>
  </si>
  <si>
    <t>0,97%</t>
  </si>
  <si>
    <t>9) Lucro</t>
  </si>
  <si>
    <t>6,76%</t>
  </si>
  <si>
    <t>BDI - FINAL</t>
  </si>
  <si>
    <t>20,34%</t>
  </si>
  <si>
    <t>Notas:</t>
  </si>
  <si>
    <t>(1) e (2) Alíquota definida por lei.</t>
  </si>
  <si>
    <t>(3) Alíquota e base de cálculo definidas pela legislação municipal.</t>
  </si>
  <si>
    <t>(4) Alíquota definida pelas leis 12.546/11, 12844/13 e 13.161/15 (CPRB – contribuição previdenciária sobre a receita bruta).</t>
  </si>
  <si>
    <t>(5) Valores definidos a partir dos limites no Acórdão nº 2.622/2013 - TCU – Plenário. Valores entre o 1º e 3º quartis.</t>
  </si>
  <si>
    <t xml:space="preserve">(7) Valores definidos pela GOINFRA a partir dos limites no Acórdão nº 2.622/2013 - TCU – Plenário. Valores médios. </t>
  </si>
  <si>
    <t>(8) Valores definidos a partir dos limites no Acórdão nº 2.622/2013 - TCU – Plenário. Valores entre 1º e 3° quartis.</t>
  </si>
  <si>
    <t>(9) Valores definidos a partir dos limites definidos no Acórdão nº 2.622/2013 - TCU – Plenário. Valores adotados e praticados no mercado ( “ ex
ante ” ) ou aqueles entre os 1º e 3º quartis.</t>
  </si>
  <si>
    <t>CÓDIGO</t>
  </si>
  <si>
    <t>SET/23   ONERADA</t>
  </si>
  <si>
    <t>AGO/23   ONERADA</t>
  </si>
  <si>
    <t>GOIÂNIA - GO, 22 DE JANEIRO DE 2024.</t>
  </si>
  <si>
    <t>(1) 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</t>
  </si>
  <si>
    <t>1.1</t>
  </si>
  <si>
    <t>1.2</t>
  </si>
  <si>
    <t>1.3</t>
  </si>
  <si>
    <t>FERRAMENTAS (MANUAIS/ELÉTRICAS) MATERIAL DE LIMPEZA PERMANENTE DA OBRA - ÁREAS EDIFICADAS/COBERTAS/FECHADAS</t>
  </si>
  <si>
    <t>EPI/PGR/PCMSO/EXAMES/TREINAMENTOS/VISITAS - ÁREAS
EDIFICADAS/COBERTAS/FECHADAS</t>
  </si>
  <si>
    <t>AV TIRADENTES,CENTRO, CEP:73980-000</t>
  </si>
  <si>
    <t>REFERÊNCIA SINAPI</t>
  </si>
  <si>
    <t>REFERÊNCIA GOINFRA</t>
  </si>
  <si>
    <t>ÁREA TOTAL CONSTRUÍDA(M²)</t>
  </si>
  <si>
    <t>ÁREA A DEMOLIR (M²)</t>
  </si>
  <si>
    <t>ÁREA A CONSTRUIR(M²)</t>
  </si>
  <si>
    <t>ÁREA EXISTENTE(M²)</t>
  </si>
  <si>
    <t>2.1</t>
  </si>
  <si>
    <t>2.2</t>
  </si>
  <si>
    <t>CAFÉ DA MANHA</t>
  </si>
  <si>
    <t>CORTE, DESTOCAMENTO, RETIRADA E REATERRO (MANUAIS) DE ÁRVORE GRAND EPORTE (H= 8 A10 M/DIÂMETRO TRONCO 60 A70CM E COPA DE 10 A13M) C/TRANSPORTE ATE CAÇAMBA E CARGA</t>
  </si>
  <si>
    <t>BARRACÃO DE OBRAS PADRÃO GOINFRA (BLOCOS, COBERTURAS, PASSARELAS E MÓVEIS), SEM ALOJAMENTO E LAVANDERIA, COM PINTURA, EM CONSONÂNCIA COM AS NR's, EM ESPECIAL A NR-18, INCLUSO INSTALAÇÕES ELÉTRICAS E HIDROSSANITÁRIAS-( COM REAPROVEITAMENTO 1 VEZ).</t>
  </si>
  <si>
    <t>PLACA DE OBRA PLOTADA EM CHAPA METÁLICA 26, AFIXADA EM CAVALETES DE MADEIRA DE LEI (VIGOTAS 6X12CM)-PADRÃO GOINFRA</t>
  </si>
  <si>
    <t>MOBILIZAÇÃO DO CANTEIRO DE OBRAS - INCLUSIVE CARGA E DESCARGA E A HORA IMPRODUTIVA DO CAMINHÃO - ( EXCLUSO O TRANSPORTE)</t>
  </si>
  <si>
    <t>DESMOBILIZAÇÃO DO CANTEIRO DE OBRAS -INCLUSIVE CARGA E DESCARGA E A HORA IMPRODUTIVA DO CAMINHÃO - ( EXCLUSO O TRANSPORTE)</t>
  </si>
  <si>
    <t>SONDAGENS PARA INTERIOR - (OBRASCIVIS)</t>
  </si>
  <si>
    <t>LIMPEZA FINAL DE OBRA-(OBRASCIVIS)</t>
  </si>
  <si>
    <t>3.1</t>
  </si>
  <si>
    <t>3.1.1</t>
  </si>
  <si>
    <t>CORTE E ATERRO-PLATÔ</t>
  </si>
  <si>
    <t>CARGA MECANIZADA</t>
  </si>
  <si>
    <t>INDENIZAÇÃO DE JAZIDA</t>
  </si>
  <si>
    <t>TRANSPORTE DE MATERIAL ESCAVADO M3.KM</t>
  </si>
  <si>
    <t>TRANSPORTE COM LÂMINA ATE 100 M-(OBRASCIVIS)</t>
  </si>
  <si>
    <t>COMPACTAÇÃO MECÂNICA COM CONTROLE DA UMIDADE(95%PN)</t>
  </si>
  <si>
    <t>BOTA FORA- PLATÔ</t>
  </si>
  <si>
    <t>CORTE A TERRO-RAMPAS</t>
  </si>
  <si>
    <t>BOTA FORA- RAMPAS</t>
  </si>
  <si>
    <t>4.2</t>
  </si>
  <si>
    <t>4.3</t>
  </si>
  <si>
    <t>4.3.1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</si>
  <si>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</si>
  <si>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</si>
  <si>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</si>
  <si>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</si>
  <si>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</si>
  <si>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</si>
  <si>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</si>
  <si>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</si>
  <si>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</si>
  <si>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</si>
  <si>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</si>
  <si>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</si>
  <si>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</si>
  <si>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</si>
  <si>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</si>
  <si>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4.4.1</t>
  </si>
  <si>
    <t>4.4.2</t>
  </si>
  <si>
    <t>4.4.3</t>
  </si>
  <si>
    <t>4.5.1</t>
  </si>
  <si>
    <t>4.5.2</t>
  </si>
  <si>
    <t>4.5.3</t>
  </si>
  <si>
    <t>4.5.4</t>
  </si>
  <si>
    <t>4.5.5</t>
  </si>
  <si>
    <t>4.5.6</t>
  </si>
  <si>
    <t>4.11.1</t>
  </si>
  <si>
    <t>4.11.2</t>
  </si>
  <si>
    <t>4.15.1</t>
  </si>
  <si>
    <t>4.15.2</t>
  </si>
  <si>
    <t>4.15.3</t>
  </si>
  <si>
    <t>4.17.1</t>
  </si>
  <si>
    <t>4.17.2</t>
  </si>
  <si>
    <t>4.17.3</t>
  </si>
  <si>
    <t>4.17.4</t>
  </si>
  <si>
    <t>4.17.5</t>
  </si>
  <si>
    <t>4.17.6</t>
  </si>
  <si>
    <t>4.17.7</t>
  </si>
  <si>
    <t>4.17.8</t>
  </si>
  <si>
    <t>4.18.1</t>
  </si>
  <si>
    <t>4.18.2</t>
  </si>
  <si>
    <t>4.5.4.1</t>
  </si>
  <si>
    <t>LAJE PRÉ - FABRICADA TRELIÇADA PARA COBERTURA, H=14CM, ENCHIMENTO EM EPS, INCLUSIVE ESCORAMENTO EM MADEIRA ROLIÇA E CAPEAMENTO COM CONCRETO USINADO 25 MPA -FORNECIMENTO E INSTALAÇÃO.(GOINFRA+ ORSE)</t>
  </si>
  <si>
    <t>LOCAÇÃO DA OBRA, EXECUÇÃO DE GABARITO SEM REAPROVEITAMENTO, INCLUSO PINTURA(FACE INTERNA DO RIPÃO 15CM) E PIQUETE COM TESTEMUNHA</t>
  </si>
  <si>
    <t>TRANSPORTE DE ENTULHO EM CAMINHÃO INCLUSO A CARGA MANUAL</t>
  </si>
  <si>
    <t>REGULARIZAÇÃO DO TERRENO</t>
  </si>
  <si>
    <t>REGULARIZAÇÃO DO TERRENO SEM APILOAMENTO COM TRANSPORTE MANUAL DA TERRA ESCAVADA</t>
  </si>
  <si>
    <t>COMPACTAÇÃO MECÂNICA DE SOLO PARA EXECUÇÃO DE RADIER, PISO DE CONCRETO OU LAJE SOBRE SOLO, COM COMPACTADOR DE SOLOS A PERCUSSÃO.AF_09/2021</t>
  </si>
  <si>
    <t>ESTACA A TRADO DIAM. 30 CM SEM FERRO</t>
  </si>
  <si>
    <t>MONTAGEM DE ARMADURA DE ESTACAS, DIÂMETRO = 10,0 MM.AF_09/2021_PS</t>
  </si>
  <si>
    <t>ACO CA-60-5,0MM-(OBRASCIVIS)</t>
  </si>
  <si>
    <t>ESCAVACAO MANUAL DE VALAS(SAPATAS/BLOCOS)</t>
  </si>
  <si>
    <t>LASTRO DE CONCRETO MAGRO, APLICADO EM BLOCOS DE COROAMENTO OU SAPATAS.AF_08/2017</t>
  </si>
  <si>
    <t>CONCRETO USINADO BOMBEÁVEL FCK=25 MPA(O.C.)</t>
  </si>
  <si>
    <t>LANÇAMENTO/APLICAÇÃO/ADENSAMENTO DE CONCRETO USINADO BOMBEADO EM FUNDAÇÃO</t>
  </si>
  <si>
    <t>ACO CA50-A-8,0MM(5/16") -(OBRASCIVIS)</t>
  </si>
  <si>
    <t>CONTROLE TECNOLÓGICO</t>
  </si>
  <si>
    <t>CORPO DE PROVA</t>
  </si>
  <si>
    <t>ESCAVACAO MANUAL DE VALAS&lt; 1 MTS.(OBRASCIVIS)</t>
  </si>
  <si>
    <t>FORMA DE TABUA CINTA BALDRAME U=8 VEZES</t>
  </si>
  <si>
    <t>LANÇAMENTO/APLICAÇÃO/ADENSAMENTO DE CONCRETO USINADO BOMBEADO EM ESTRUTURA-(O.C.)</t>
  </si>
  <si>
    <t>REATERRO COM APILOAMENTO MECÂNICO</t>
  </si>
  <si>
    <t>FORMA CHAPA DE COMPENSADO PLASTIFICADO 17MM U=7V-(OBRASCIVIS)</t>
  </si>
  <si>
    <t>LANÇAMENTO/APLICAÇÃO/ADENSAMENTO DE CONCRETO USINADO BOMBEADO EM ESTRUTURA - (O.C.)</t>
  </si>
  <si>
    <t>ARMAÇÃO DE PILAR OU VIGA DE ESTRUTURA CONVENCIONAL DE CONCRETO ARMADO UTILIZANDO AÇO CA-50 DE 10,0 MM - MONTAGEM. AF_06/2022</t>
  </si>
  <si>
    <t>ARMAÇÃO DE PILAR OU VIGA DE ESTRUTURA CONVENCIONAL DE CONCRETO ARMADO UTILIZANDO AÇO CA-50 DE 12,5 MM-MONTAGEM. AF_06/2022</t>
  </si>
  <si>
    <t>ARMAÇÃO DE PILAR OU VIGA DE ESTRUTURA CONVENCIONAL DE CONCRETO ARMADO UTILIZANDO AÇO CA-60 DE 5,0MM-MONTAGEM.AF_06/2022</t>
  </si>
  <si>
    <t>VIGAS DE COBERTURA</t>
  </si>
  <si>
    <t>ACO CA-50-A-6,3MM(1/4") -(OBRASCIVIS)</t>
  </si>
  <si>
    <t>ACO CA-50A-8,0MM(5/16") -(OBRASCIVIS)</t>
  </si>
  <si>
    <t>ARMAÇÃO DE PILAR OU VIGA DE ESTRUTURA CONVENCIONAL DE CONCRETO ARMADO UTILIZANDO AÇO CA-50 DE 10,0 MM-MONTAGEM. AF_06/2022</t>
  </si>
  <si>
    <t>LAJE PRÉ-MOLDADA</t>
  </si>
  <si>
    <t>VERGAS E CONTRAVERGAS</t>
  </si>
  <si>
    <t>VERGA/CONTRAVERGA EM CONCRETO ARMADO FCK= 20MPA</t>
  </si>
  <si>
    <t>CORPO D PROVA</t>
  </si>
  <si>
    <t>CABO DE COBRE FLEXÍVEL ISOLADO, 2,5 MM², ANTI-CHAMA 450/750 V, PARA CIRCUITOS TERMINAIS-FORNECIMENTO E INSTALAÇÃO.AF_03/2023</t>
  </si>
  <si>
    <t>CABO FLEXÍVEL, PVC(70°C),450/750 V, 4 MM2</t>
  </si>
  <si>
    <t xml:space="preserve">ELETRODUTO EM AÇO GALVANIZADO A FOGO DIÂMETRO 3/4"-PESADO </t>
  </si>
  <si>
    <t>BRACADEIRA METALICA TIPO "D"DIAM.3/4"</t>
  </si>
  <si>
    <t>BUCHA E ARRUELA METALICA DIAM.3/4"</t>
  </si>
  <si>
    <t>LUVA EM AÇO GALVANIZADO DIÂMETRO 3/4"</t>
  </si>
  <si>
    <t>BUCHA DE NYLON S-6</t>
  </si>
  <si>
    <t>PARAFUSO P/BUCHA S-6</t>
  </si>
  <si>
    <t>ELETRODUTO FLEXÍVEL CORRUGADO REFORÇADO, PVC, DN 25 MM (3/4"), PARA CIRCUITOS TERMINAIS, INSTALADO EM PAREDE-FORNECIMENTO E INSTALAÇÃO.AF_03/2023</t>
  </si>
  <si>
    <t>ELETRODUTO FLEXÍVEL CORRUGADO REFORÇADO, PVC, DN 32 MM (1"), PARA CIRCUITOS TERMINAIS, INSTALADO EM LAJE-FORNECIMENTO E INSTALAÇÃO.AF_03/2023</t>
  </si>
  <si>
    <t>CONDULETE METÁLICO - CAIXA COM 5 ENTRADAS</t>
  </si>
  <si>
    <t>CONDULETE METÁLICO - ADAPTADOR DE SAÍDA 3/4"</t>
  </si>
  <si>
    <t>CONDULETE METÁLICO -TAMPÃO DE 3/4"</t>
  </si>
  <si>
    <t>TOMADA HEXAGONAL 2P+ T -10A-250V</t>
  </si>
  <si>
    <t>TOMADA HEXAGONAL 2P+ T -20A-250V</t>
  </si>
  <si>
    <t>TOMADA BAIXA DE EMBUTIR (2MÓDULOS), 2P+T 10 A, INCLUINDO SUPORTE E PLACA-FORNECIMENTO E INSTALAÇÃO.AF_03/2023</t>
  </si>
  <si>
    <t>INTERRUPTOR SIMPLES (2 SECOES)</t>
  </si>
  <si>
    <t>INTERRUPTOR SIMPLES (1 SECAO)</t>
  </si>
  <si>
    <t>CAIXA OCTOGONAL 4"X4", PVC, INSTALADA EM LAJE-FORNECIMENTO E INSTALAÇÃO. AF_03/2023</t>
  </si>
  <si>
    <t>CAIXA RETANGULAR 4"X2" ALTA (2,00M DO PISO), PVC,INSTALADA EM PAREDE-FORNECIMENTO E INSTALAÇÃO.AF_03/2023</t>
  </si>
  <si>
    <t>CAIXA RETANGULAR 4"X2" BAIXA (0,30M DO PISO), PVC, INSTALADA EM PAREDE-FORNECIMENTO E INSTALAÇÃO.AF_03/2023</t>
  </si>
  <si>
    <t>CAIXA RETANGULAR 4"X2" MÉDIA (1,30M DO PISO), PVC, INSTALADA EM PAREDE-FORNECIMENTO E INSTALAÇÃO.AF_03/2023</t>
  </si>
  <si>
    <t>LUMINÁRIA DE SOBREPOR COM ALETAS 2 X16/18/20 W-FORNECIMENTO E INSTALAÇÃO(GOINFRA+ ORSE)</t>
  </si>
  <si>
    <t>LÂMPADA TUBULAR LED DE 18/20W, BASE G13 -FORNECIMENTO E INSTALAÇÃO.AF_02/2020_PS</t>
  </si>
  <si>
    <t>DISJUNTOR MONOPOLAR TIPO DIN, CORRENTE NOMINAL DE 16A-FORNECIMENTO E INSTALAÇÃO.AF_10/2020</t>
  </si>
  <si>
    <t>DISJUNTOR MONOPOLAR TIPO DIN, CORRENTE NOMINAL DE 20A-FORNECIMENTO E INSTALAÇÃO.AF_10/2020</t>
  </si>
  <si>
    <t>DISJUNTOR TRIPOLAR TIPO DIN, CORRENTE NOMINAL DE 32A-FORNECIMENTO E INSTALAÇÃO.AF_10/2020</t>
  </si>
  <si>
    <t>DISPOSITIVO DE PROTEÇÃO CONTRA SURTOS(D.P.S.)275V DE 8 A40KA</t>
  </si>
  <si>
    <t>INTERRUPTOR DIFERENCIAL RESIDUAL (D.R.) BIPOLAR DE 25A-30mA</t>
  </si>
  <si>
    <t>QUADRO DE DISTRIBUIÇÃO DE ENERGIA EM CHAPA DE AÇO GALVANIZADO, DE EMBUTIR, COM BARRAMENTO TRIFÁSICO, PARA 24 DISJUNTORES DIN100A-FORNECIMENTO E INSTALAÇÃO.AF_10/2020</t>
  </si>
  <si>
    <t>ALVENARIA DE TIJOLO FURADO 1/2 VEZ 14X29X9 -6 FUROS- ARG.(1CALH:4ARML+100KG DE CI/M3)</t>
  </si>
  <si>
    <t>FIXAÇÃO (ENCUNHAMENTO)DE ALVENARIA DE VEDAÇÃO COM ARGAMASSA APLICADA COM COLHER. AF_03/2016</t>
  </si>
  <si>
    <t>VIGAS BALDRAMES</t>
  </si>
  <si>
    <t>IMPERMEABILIZACAO VIGAS BALDRAMES E=2,0 CM</t>
  </si>
  <si>
    <t>ESTRUTURA TRELIÇADA DE COBERTURA, TIPO FINK, COM LIGAÇÕES SOLDADAS, INCLUSOS PERFIS METÁLICOS, CHAPAS METÁLICAS, MÃO DE OBRA E TRANSPORTE COM GUINDASTE-FORNECIMENTO E INSTALAÇÃO.AF_01/2020_PSA</t>
  </si>
  <si>
    <t>COBERTURA COM TELHA AMERICANA RESINADA COR VERMELHA</t>
  </si>
  <si>
    <t>CUMEEIRA PARA TELHA AMERICANA RESINADA COR VERMELHA</t>
  </si>
  <si>
    <t>EMBOCAMENTO DE BEIRAL</t>
  </si>
  <si>
    <t>PORTA DE ABRIR DE 01 FOLHA EM CHAPA METÁLICA PF-1C/FERRAGENS</t>
  </si>
  <si>
    <t>JANELA DE CORRER CHAPA/VIDROJ9/J10/J12/J13 C/FERRAGENS</t>
  </si>
  <si>
    <t>VIDRO LISO 4 MM-COLOCADO</t>
  </si>
  <si>
    <t>CHAPISCO ROLADO-(1COLA:10CI:30 ARML)</t>
  </si>
  <si>
    <t>GESSO CORRIDO EM TETO</t>
  </si>
  <si>
    <t>ACABAMENTOS PARA FORRO (SANCA DE GESSO, MONTADA NA OBRA).AF_08/2023_PS</t>
  </si>
  <si>
    <t xml:space="preserve">LASTRO IMPERMEABILIZADO </t>
  </si>
  <si>
    <t>LASTRO DE CONCRETO REGULARIZADO IMPERMEABILIZADO 1:3:6 ESP=5CM(BASE)</t>
  </si>
  <si>
    <t>GRANITINA 8MM FUNDIDA COM CONTRAPISO(1CI:3ARML) E=2CM, JUNTA PLASTICA 27MM E RESINA ACRÍLICA(GOINFRA+ SINAPI)</t>
  </si>
  <si>
    <t>RODAPÉ FUNDIDO DE GRANITINA 7CM E RESINA ACRÍLICA(GOINFRA+ SINAPI)</t>
  </si>
  <si>
    <t>PASSEIO PROTECAO EM CONC.DESEMPEN.5 CM1:2,5:3,5(INCLUSO ESPELHO DE 30CM/ESCAVAÇÃO/REATERRO/APILOAMENTO/ATERROINTERNO)</t>
  </si>
  <si>
    <t>BATE CARTEIRA ENVERNIZADO E ASSENT.2,5 X12 CM</t>
  </si>
  <si>
    <t>PINTURA BARRADO- INTERNO</t>
  </si>
  <si>
    <t>EMASSAMENTO COM MASSA PVA DUAS DEMAOS</t>
  </si>
  <si>
    <t>PINTURA INTA ESMALTE SINTETICO PARA PAREDES -2 DEMÃOS C/SELADOR</t>
  </si>
  <si>
    <t>PINTURA ACIMA BARRADO- INTERNO</t>
  </si>
  <si>
    <t>PINTURA LATEX ACRILICO 2 DEMAOS</t>
  </si>
  <si>
    <t>PINTURA PVA LATEX 2 DEMAOS SEM SELADOR</t>
  </si>
  <si>
    <t>PINTURA EXTERNA</t>
  </si>
  <si>
    <t>PINTURA LATEX ACRILICA 2 DEMAOS C/SELADOR</t>
  </si>
  <si>
    <t>PINTURA CALÇADA DE PROTEÇÃO</t>
  </si>
  <si>
    <t>PINTURA TINTA POLIESPORTIVA - 2 DEMÃOS(PISOS E CIMENTADOS)</t>
  </si>
  <si>
    <t>PINTURA PORTAS</t>
  </si>
  <si>
    <t>PINTURA TINTA ESMALTE PARA ESQUADRIAS DE FERRO C FUNDO ANTICORROSIVO</t>
  </si>
  <si>
    <t>PINTURA JANELAS</t>
  </si>
  <si>
    <t>PINTURA ESTRUTURA METÁLICA</t>
  </si>
  <si>
    <t>PINTURA ESMALTE ALQUIDICO ESTRUTURA METALICA 2 DEMAOS</t>
  </si>
  <si>
    <t>QUADRO ESCOLAR MISTO 4,20x1,25M - FÓRMICA BRANCA BRILHANTE (3,08x1,25M) E FELTRO VERDE COM FUNDO EM CORTIÇA 6MM(1,05x1,25M) (GOINFRA+ SINAPI)</t>
  </si>
  <si>
    <t>PLACA DE COMUNICAÇÃO VISUAL SEC XXI, MODELO P-PLACA DE PAREDE, TAMANHO 0,30 X0,40 M, CHAPA DOBRADA #18, PINTADA E ADESIVADA - FORNECIMENTO E INSTALAÇÃO (GOINFRA+ ORSE)</t>
  </si>
  <si>
    <t>PLACAS EM BRAILE PARA IDENTIFICAÇÃO DE PORTAS/NOMEAR AMBIENTES - FORNECIMENTO E INSTALAÇÃO(GOINFRA+ ORSE)</t>
  </si>
  <si>
    <t>BLOCO 03 SALAS DE AULA COM SANITÁRIOS -  PADRÃO SEDUC</t>
  </si>
  <si>
    <t>5.2</t>
  </si>
  <si>
    <t>5.1</t>
  </si>
  <si>
    <t>5.3</t>
  </si>
  <si>
    <t>5.3.1</t>
  </si>
  <si>
    <t>5.3.2</t>
  </si>
  <si>
    <t>5.4</t>
  </si>
  <si>
    <t>5.4.1</t>
  </si>
  <si>
    <t>5.4.2</t>
  </si>
  <si>
    <t>5.4.3</t>
  </si>
  <si>
    <t>5.5</t>
  </si>
  <si>
    <t>5.5.1</t>
  </si>
  <si>
    <t>5.5.2</t>
  </si>
  <si>
    <t>5.5.3</t>
  </si>
  <si>
    <t>5.5.4</t>
  </si>
  <si>
    <t>5.5.5</t>
  </si>
  <si>
    <t>5.5.6</t>
  </si>
  <si>
    <t>5.6</t>
  </si>
  <si>
    <t>5.7</t>
  </si>
  <si>
    <t>5.7.1</t>
  </si>
  <si>
    <t>5.7.1.1</t>
  </si>
  <si>
    <t>5.7.1.2</t>
  </si>
  <si>
    <t>5.7.1.3</t>
  </si>
  <si>
    <t>5.7.1.4</t>
  </si>
  <si>
    <t>5.7.2</t>
  </si>
  <si>
    <t>5.7.2.1</t>
  </si>
  <si>
    <t>5.7.2.2</t>
  </si>
  <si>
    <t>5.7.2.3</t>
  </si>
  <si>
    <t>5.7.2.4</t>
  </si>
  <si>
    <t>5.7.2.5</t>
  </si>
  <si>
    <t>5.7.2.6</t>
  </si>
  <si>
    <t>5.7.2.7</t>
  </si>
  <si>
    <t>5.7.3</t>
  </si>
  <si>
    <t>5.7.4</t>
  </si>
  <si>
    <t>5.7.4.1</t>
  </si>
  <si>
    <t>5.7.4.2</t>
  </si>
  <si>
    <t>5.7.4.3</t>
  </si>
  <si>
    <t>5.7.4.4</t>
  </si>
  <si>
    <t>5.7.4.5</t>
  </si>
  <si>
    <t>5.7.4.6</t>
  </si>
  <si>
    <t>5.7.4.7</t>
  </si>
  <si>
    <t>5.7.4.8</t>
  </si>
  <si>
    <t>5.7.5</t>
  </si>
  <si>
    <t>5.8</t>
  </si>
  <si>
    <t>5.9</t>
  </si>
  <si>
    <t>5.9.1</t>
  </si>
  <si>
    <t>5.9.2</t>
  </si>
  <si>
    <t>5.9.3</t>
  </si>
  <si>
    <t>5.10</t>
  </si>
  <si>
    <t>5.11</t>
  </si>
  <si>
    <t>5.12</t>
  </si>
  <si>
    <t>5.12.1</t>
  </si>
  <si>
    <t>5.12.2</t>
  </si>
  <si>
    <t>5.13</t>
  </si>
  <si>
    <t>5.14</t>
  </si>
  <si>
    <t>5.15</t>
  </si>
  <si>
    <t>5.15.1</t>
  </si>
  <si>
    <t>5.15.2</t>
  </si>
  <si>
    <t>5.16</t>
  </si>
  <si>
    <t>5.16.1</t>
  </si>
  <si>
    <t>5.16.2</t>
  </si>
  <si>
    <t>5.17</t>
  </si>
  <si>
    <t>5.18</t>
  </si>
  <si>
    <t>5.19</t>
  </si>
  <si>
    <t>5.19.1</t>
  </si>
  <si>
    <t>5.19.2</t>
  </si>
  <si>
    <t>5.19.3</t>
  </si>
  <si>
    <t>5.19.4</t>
  </si>
  <si>
    <t>5.19.5</t>
  </si>
  <si>
    <t>5.19.6</t>
  </si>
  <si>
    <t>5.19.7</t>
  </si>
  <si>
    <t>5.19.8</t>
  </si>
  <si>
    <t>5.20</t>
  </si>
  <si>
    <t>5.20.1</t>
  </si>
  <si>
    <t>5.20.2</t>
  </si>
  <si>
    <t>LAJE PRÉ -FABRICADA TRELIÇADA PARA COBERTURA, H=16CM, ENCHIMENTO EM EPS, INCLUSIVE ESCORAMENTO EM MADEIRA ROLIÇA E CAPEAMENTO COM CONCRETO  USINADO 25 MPA -FORNECIMENTO E INSTALAÇÃO.(GOINFRA+ ORSE)</t>
  </si>
  <si>
    <t>JOELHO 45 GRAUS, PVC, SERIE NORMAL, ESGOTO PREDIAL, DN40 MM, JUNTA SOLDÁVEL, FORNECIDO E INSTALADO EM RAMAL DE DESCARGA OU RAMAL DE ESGOTO SANITÁRIO.AF_08/2022</t>
  </si>
  <si>
    <t>JOELHO 45GRAUS, PVC, SERIE NORMAL, ESGOTO PREDIAL, DN50 MM, JUNTA E LÁSTICA, FORNECIDO E INSTALADO EM PRUMADA DE ESGOTO SANITÁRIO OU VENTILAÇÃO.AF_08/2022</t>
  </si>
  <si>
    <t>ESTRUTURA TRELIÇADA DE COBERTURA, TIPO FINK, COM LIGAÇÕES SOLDADAS, INCLUSOS PERFIS METÁLICOS, CHAPAS METÁLICAS, MÃO DE OBRA E TRANSPORTE COM GUINDASTE -FORNECIMENTO E INSTALAÇÃO.AF_01/2020_PSA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</si>
  <si>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</si>
  <si>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COMPACTAÇÃO MECÂNICA DE SOLO PARA EXECUÇÃO DE RADIER, PISO DE CONCRETO OU LAJE SOBRE SOLO, COM COMPACTADOR DE SOLO SAPERCUSSÃO.AF_09/2021</t>
  </si>
  <si>
    <t>RASGO - INSTALAÇÕES HIDROSSANITÁRIAS</t>
  </si>
  <si>
    <t>ESCAVACAO MANUAL DE VALAS &lt; 1 MTS.(OBRAS CIVIS)</t>
  </si>
  <si>
    <t>ESTACA A TRADO DIAM.30 CM SEM FERRO</t>
  </si>
  <si>
    <t>MONTAGEM DE ARMADURA DE ESTACAS, DIÂMETRO= 10,0 MM.AF_09/2021_PS</t>
  </si>
  <si>
    <t>ESCAVACAO MANUAL DE VALAS (SAPATAS/BLOCOS)</t>
  </si>
  <si>
    <t>VIGAS BALDRAME</t>
  </si>
  <si>
    <t>ACO CA-50A-10,0 MM(3/8") -(OBRASCIVIS)</t>
  </si>
  <si>
    <t>ARMAÇÃO DE PILAR OU VIGA DE ESTRUTURA CONVENCIONAL DE CONCRETO ARMADO UTILIZANDO AÇO CA-50 DE 10,0 MM-MONTAGEM.AF_06/2022</t>
  </si>
  <si>
    <t>ARMAÇÃO DE PILAR OU VIGA DE ESTRUTURA CONVENCIONAL DE CONCRETO ARMADO UTILIZANDO AÇO CA-60 DE 5,0MM - MONTAGEM.AF_06/2022</t>
  </si>
  <si>
    <t>VIGAS DA COBERTURA</t>
  </si>
  <si>
    <t>ARMAÇÃO DE PILAR OU VIGA DE ESTRUTURA CONVENCIONAL DE CONCRETOARMADO UTILIZANDO AÇO CA-50 DE 10,0 MM - MONTAGEM. AF_06/2022</t>
  </si>
  <si>
    <t>ARMAÇÃO DE PILAR OU VIGA DE ESTRUTURA CONVENCIONAL DE CONCRETO ARMADO UTILIZANDO AÇO CA-50 DE 12,5 MM - MONTAGEM. AF_06/2022</t>
  </si>
  <si>
    <t>LAJE PRÉ MOLDADA</t>
  </si>
  <si>
    <t>CABO DE COBRE FLEXÍVEL ISOLADO, 1,5 MM², ANTI-CHAMA 450/750 V, PARA CIRCUITOS TERMINAIS - FORNECIMENTO E INSTALAÇÃO.AF_03/2023</t>
  </si>
  <si>
    <t>CABO DE COBRE FLEXÍVEL ISOLADO, 2,5 MM², ANTI -CHAMA 450/750 V, PARA CIRCUITOS TERMINAIS -FORNECIMENTO E INSTALAÇÃO.AF_03/2023</t>
  </si>
  <si>
    <t>CAIXA OCTOGONAL 4"X4",PVC, INSTALADA EM LAJE-FORNECIMENTO E INSTALAÇÃO.AF_03/2023</t>
  </si>
  <si>
    <t>CAIXA RETANGULAR 4"X2" ALTA (2,00M DO PISO), PVC, INSTALADA EM PAREDE - FORNECIMENTO E INSTALAÇÃO.AF_03/2023</t>
  </si>
  <si>
    <t>CAIXA RETANGULAR 4"X2" BAIXA(0,30M DO PISO), PVC,INSTALADA EM PAREDE - FORNECIMENTO E INSTALAÇÃO.AF_03/2023</t>
  </si>
  <si>
    <t>CAIXA RETANGULAR 4"X2" MÉDIA(1,30M DO PISO), PVC, INSTALADA EM PAREDE - FORNECIMENTO E INSTALAÇÃO.AF_03/2023</t>
  </si>
  <si>
    <t>CONDULETE METÁLICO-ADAPTADOR DE SAÍDA 3/4"</t>
  </si>
  <si>
    <t>CONDULETE METÁLICO-CAIXA COM 5 ENTRADAS</t>
  </si>
  <si>
    <t>CONDULETE METÁLICO-TAMPÃO DE 3/4"</t>
  </si>
  <si>
    <t>DISJUNTOR MONOPOLAR TIPO DIN,CORRENTE NOMINAL DE 10A-FORNECIMENTO E INSTALAÇÃO.AF_10/2020</t>
  </si>
  <si>
    <t>DISJUNTOR MONOPOLA RTIPO DIN, CORRENTE NOMINAL DE 16A-FORNECIMENTO E INSTALAÇÃO.AF_10/2020</t>
  </si>
  <si>
    <t>DISJUNTOR MONOPOLAR TIPO DIN,CORRENTE NOMINAL DE 20A-FORNECIMENTO E INSTALAÇÃO.AF_10/2020</t>
  </si>
  <si>
    <t>ELETRODUTO EM AÇO ZINCADO DIÂMETRO 3/4"</t>
  </si>
  <si>
    <t>ELETRODUTO FLEXÍVEL CORRUGADO REFORÇADO, PVC, DN 25 MM(3/4"), PARA CIRCUITOS TERMINAIS, INSTALADO EM LAJE-FORNECIMENTO EINSTALAÇÃO.AF_03/2023</t>
  </si>
  <si>
    <t>ELETRODUTO FLEXÍVEL CORRUGADO REFORÇADO, PVC, DN 32 MM(1"), PARA CIRCUITOS TERMINAIS, INSTALADO EM LAJE-FORNECIMENTO EINSTALAÇÃO.AF_03/2023</t>
  </si>
  <si>
    <t>ELETRODUTO FLEXÍVEL CORRUGADO,PVC, DN25MM(3/4"), PARA CIRCUITOS TERMINAIS, INSTALADO EM PAREDE-FORNECIMENTO EINSTALAÇÃO.AF_03/2023</t>
  </si>
  <si>
    <t>ELETRODUTO FLEXÍVEL CORRUGADO, PVC,DN32MM(1"),PARA CIRCUITOS TERMINAIS, INSTALADO EM PAREDE-FORNECIMENTO EINSTALAÇÃO.AF_03/2023</t>
  </si>
  <si>
    <t>INTERRUPTOR DIFERENCIAL RESIDUAL(D.R.) BIPOLAR DE 25A-30mA</t>
  </si>
  <si>
    <t>LÂMPADA COMPACTA DE LED 10W, BASE E27 -FORNECIMENTO E INSTALAÇÃO.AF_02/2020</t>
  </si>
  <si>
    <t>LUMINÁRIA DE SOBREPOR COM ALETAS 2 X16/18/20 W-FORNECIMENTO E INSTALAÇÃO (GOINFRA+ ORSE)</t>
  </si>
  <si>
    <t>LUMINÁRIA TIPO PLAFON DE SOBREPOR REDONDA ARA 02 LÂMPADAS</t>
  </si>
  <si>
    <t>LUVA EM AÇO ZINCADO DIÂMETRO 3/4"</t>
  </si>
  <si>
    <t>TAMPA CEGA PARA CONDULETE METÁLICO</t>
  </si>
  <si>
    <t>PEÇAS E ACESSÓRIOS</t>
  </si>
  <si>
    <t>REGISTRO DE GAVETA C/ CANOPLA DIAMETRO 3/4"</t>
  </si>
  <si>
    <t>REGISTRO DE GAVETA BRUTO, LATÃO, ROSCÁVEL, 1 1/2", COM ACABAMENTO E CANOPLA CROMADOS - FORNECIMENTO E INSTALAÇÃO.AF_08/2021</t>
  </si>
  <si>
    <t>LAVATÓRIOS E ACESSÓRIOS</t>
  </si>
  <si>
    <t>CUBA DE LOUCA DE EMBUTIR OVAL MÉDIA</t>
  </si>
  <si>
    <t>LAVATÓRIO MÉDIO SEM COLUNA</t>
  </si>
  <si>
    <t>TORNEIRA DE MESA COM FECHAMENTO AUTOMÁTICO TEMPORIZADO PARA LAVATÓRIO DIÂMETRO DE 1/2"</t>
  </si>
  <si>
    <t>TORNEIRA DE MESA PARA PcD COM FECHAMENTO AUTOMÁTICO TEMPORIZADO PARA LAVATÓRIO DIÂMETRO DE 1/2"</t>
  </si>
  <si>
    <t>SIFÃO DO TIPO FLEXÍVEL EM PVC 1 X1.1/2 -FORNECIMENTO E INSTALAÇÃO.AF_01/2020</t>
  </si>
  <si>
    <t>LIGAÇÃO FLEXÍVEL PVC DIAM.1/2"(ENGATE)</t>
  </si>
  <si>
    <t>VÁLVULA EM METAL CROMADO 1.1/2 X1.1/2 PARA TANQUE OU LAVATÓRIO, COM OU SEM LADRÃO -FORNECIMENTO E INSTALAÇÃO.AF_01/2020</t>
  </si>
  <si>
    <t>FIXACAO P/LAVATORIO (PAR)</t>
  </si>
  <si>
    <t>VASOS SANITÁRIOS E ACESSÓRIOS</t>
  </si>
  <si>
    <t>VASO SANITÁRIO CONVENCIONAL (1ªLINHA)</t>
  </si>
  <si>
    <t>VÁLVULA DE DESCARGA DUPLO ACIONAMENTO COM ACABAMENTO CROMADO ANTIVANDALISMO</t>
  </si>
  <si>
    <t>VÁLVULA DE DESCARGA PARA PcD COM ACABAMENTO CROMADO ANTIVANDALISMO</t>
  </si>
  <si>
    <t>TUBO PARA VÁLVULA DE DESCARGA( CURTO 1.1/4")</t>
  </si>
  <si>
    <t>TUBO DE LIGACAO PVC CROMADO 1.1/2"/ESPUDE -(ENTRADA)</t>
  </si>
  <si>
    <t>ANEL DE VEDAÇÃO PARA VASO SANITÁRIO</t>
  </si>
  <si>
    <t>57137</t>
  </si>
  <si>
    <t>CONJUNTO DE FIXACAO P/VASO SANITARIO(PAR)</t>
  </si>
  <si>
    <t>ASSENTO EM POLIPROPILENO COM SISTEMA DE FECHAMENTO SUAVE PARA VASOSANITÁRIO</t>
  </si>
  <si>
    <t>SUPORTE PARA ROLO DE PAPEL HIGIÊNICO 300 A 600M COM ROLO DE PAPEL HIGIÊNICO INDUSTRIAL 500M INCLUSO(GOINFRA)</t>
  </si>
  <si>
    <t>DUCHA HIGIENICA PLASTICA COM REGISTRO METALICO 1/2 "(GOINFRA+ SINAPI)</t>
  </si>
  <si>
    <t>SABONETEIRA TIPO DISPENSER COM SABONETE LÍQUIDO INCLUSO(GOINFRA)</t>
  </si>
  <si>
    <t>TOALHEIRO PLÁSTICO TIPO DISPENSER PARA PAPEL TOALHA INTERFOLHADO (GOINFRA+SINAPI)</t>
  </si>
  <si>
    <t>ÁGUA FRIA</t>
  </si>
  <si>
    <t>TUBOS PVC SOLDÁVEL</t>
  </si>
  <si>
    <t>TUBO SOLDAVEL PVC MARROM DIAM.25 MM</t>
  </si>
  <si>
    <t>TUBO, PVC, SOLDÁVEL, DN50MM, INSTALADO EM PRUMADA DE ÁGUA-FORNECIMENTO E INSTALAÇÃO.AF_06/2022</t>
  </si>
  <si>
    <t>TUBO SOLDAVEL PVC MARROM DIAM.75 MM</t>
  </si>
  <si>
    <t>BUCHA DE REDUÇÃO</t>
  </si>
  <si>
    <t>BUCHA DE REDUCAO SOLDAVEL LONGA 50 X25 mm</t>
  </si>
  <si>
    <t>JOELHO 90GRAUS, PVC, SOLDÁVEL, DN 25MM, INSTALADO EM PRUMADA DE ÁGUA - FORNECIMENTO E INSTALAÇÃO.AF_06/2022</t>
  </si>
  <si>
    <t>JOELHO 90GRAUS, PVC, SOLDÁVEL, DN 50MM, INSTALADO EM PRUMADA DE ÁGUA - FORNECIMENTO E INSTALAÇÃO.AF_06/2022</t>
  </si>
  <si>
    <t>JOELHO 90 GRAUS C/ROSCA E BUCHA LATAO DIAM. 1/2"</t>
  </si>
  <si>
    <t>TE 90 GRAUS SOLDAVEL DIAMETRO50 MM</t>
  </si>
  <si>
    <t>TE 90 GRAUS SOLDAVEL DIAMETRO 75 MM</t>
  </si>
  <si>
    <t>TE REDUCAO 90 GRAUS SOLDAVEL 50 X25 mm</t>
  </si>
  <si>
    <t>TE DE REDUÇÃO, PVC, SOLDÁVEL, DN75MMX50MM, INSTALADO EMPRUMADA DE ÁGUA - FORNECIMENTO E INSTALAÇÃO.AF_06/2022</t>
  </si>
  <si>
    <t>TE 90 GRAUS SOLDAVEL COM BUCHA DE LATÃO NA BOLSA CENTRAL 25 X25 X1/2"</t>
  </si>
  <si>
    <t>ADAPTADORES DE PVC SOLDÁVEL</t>
  </si>
  <si>
    <t>ADAPTADOR SOLDÁVEL CURTO C/BOLSA E ROSCA PARA REGISTRO 25X3/4"</t>
  </si>
  <si>
    <t>ADAPTADOR SOLDÁVEL CURTO COM BOLSA E ROSCA PARA REGISTRO 50MMX1.1/2"</t>
  </si>
  <si>
    <t>ADESIVO PLASTICO - FRASCO 850 G</t>
  </si>
  <si>
    <t>SOLUCAO LIMPADORA 1000 CM3</t>
  </si>
  <si>
    <t>LUVA SOLDAVEL DIAMETRO 25 mm</t>
  </si>
  <si>
    <t>LUVA SOLDAVEL DIAMETRO 50 mm</t>
  </si>
  <si>
    <t>LUVA SOLDAVEL DIAMETRO 75 mm</t>
  </si>
  <si>
    <t>UNIAO SOLDAVEL DIAMETRO 25 mm</t>
  </si>
  <si>
    <t>UNIAO SOLDAVEL DIAMETRO 40 mm</t>
  </si>
  <si>
    <t>UNIAO SOLDAVEL DIAMETRO 50 mm</t>
  </si>
  <si>
    <t>UNIAO SOLDAVEL DIAMETRO 75 mm</t>
  </si>
  <si>
    <t>ESGOTO SANITÁRIO</t>
  </si>
  <si>
    <t>JOELHO 90 GRAUS DIAMETRO 50MM(ESGOTO)</t>
  </si>
  <si>
    <t>JOELHO 90 GRAUS DIAMETRO 100 MM(ESGOTO)</t>
  </si>
  <si>
    <t>CURVA 90 GRAUS CURTA DIAM.40MM(ESGOTO)</t>
  </si>
  <si>
    <t>JUNCAO 45GRAUS DIAMETRO 40 MM(ESGOTO)</t>
  </si>
  <si>
    <t>JUNCAO SIMPLES DIAM. 100 X50 MM(ESGOTO)</t>
  </si>
  <si>
    <t>JUNCAO SIMPLES DIAM. 100 X100MM(ESGOTO)</t>
  </si>
  <si>
    <t>LUVA SIMPLES DIAMETRO 40 MM-(ESGOTO)</t>
  </si>
  <si>
    <t>LUVA SIMPLES DIAMETRO 50 MM-(ESGOTO)</t>
  </si>
  <si>
    <t>LUVA SIMPLES DIAMETRO 75 MM-(ESGOTO)</t>
  </si>
  <si>
    <t>LUVA SIMPLES DIAMETRO 100 mm-(ESGOTO)</t>
  </si>
  <si>
    <t>TERMINAL DE VENTILACAO DIAMETRO 50 MM(ESGOTO)</t>
  </si>
  <si>
    <t>REDUCAO EXCENTRICA 100 X50 MM(ESGOTO)</t>
  </si>
  <si>
    <t>TE SANITARIO DIAMETRO 50 X50MM(ESGOTO)</t>
  </si>
  <si>
    <t>TUBO SOLDAVEL PARA ESGOTO DIAMETRO 40 MM</t>
  </si>
  <si>
    <t>TUBO PVC, SERIE NORMAL, ESGOTO PREDIAL, DN50 MM, FORNECIDO E INSTALADO EM PRUMADA DE ESGOTO SANITÁRIO OU VENTILAÇÃO.AF_08/2022</t>
  </si>
  <si>
    <t>TUBO PVC, SERIE NORMAL,ESGOTO PREDIAL, DN100 MM,FORNECIDO E INSTALADO EM PRUMADA DE ESGOTO SANITÁRIO OU VENTILAÇÃO.AF_08/2022</t>
  </si>
  <si>
    <t>CORPO DE CAIXA SIFONADA/RALO</t>
  </si>
  <si>
    <t>CORPO CAIXA SIFONADA DIAM. 150 X150X50</t>
  </si>
  <si>
    <t>CAIXA DE PASSAGEM 60X60X80 CM(MEDIDAS INTERNAS) SEM TAMPA</t>
  </si>
  <si>
    <t>TAMPA PARA CAIXA PASSAGEM FERRO FUNDIDO T-33-TRÁFEGO LEVE</t>
  </si>
  <si>
    <t>ALVENARIA DE TIJOLO FURADO 1/2 VEZ 14X29X9 -6 FUROS- ARG.(1CALH:4ARML+100KG DECI/M3)</t>
  </si>
  <si>
    <t>ALVENARIAS ÁREAS MOLHADAS</t>
  </si>
  <si>
    <t>IMPERMEABILIZACAO-C/CIMENTO CRISTALIZANTE 3 DEMAOS</t>
  </si>
  <si>
    <t>IMPERMEABILIZAÇÃO DE PISO ÁREA MOLHADA</t>
  </si>
  <si>
    <t>PORTA DE ABRIR DE 01 FOLHA EM CHAPA DE AÇO PARA SANITÁRIOPF-10C/FERRAGENS</t>
  </si>
  <si>
    <t>JANELA MAXIMAR CHAPA/VIDRO J3/J5/J6/J8 C/FERRAGENS</t>
  </si>
  <si>
    <t>JANELA DE CORRER CHAPA/VIDRO J9/J10/J12/J13 C/FERRAGENS</t>
  </si>
  <si>
    <t>JANELA MAXIMAR CHAPA/VIDRO J4C/FERRAGENS</t>
  </si>
  <si>
    <t>REVESTIMENTO CERÂMICO PARA PAREDES INTERNAS COM PLACAS TIPO ESMALTADA EXTRA DE DIMENSÕES 33X45CM APLICADAS NA ALTURA INTEIRADAS PAREDES.AF_02/2023_PE</t>
  </si>
  <si>
    <t>ÁREA MOLHADA</t>
  </si>
  <si>
    <t>FORRO DE GESSO ACARTONADO PARA ÁREAS MOLHADAS, ESPESSURA DE 12,5 MM</t>
  </si>
  <si>
    <t>TABICA PARA FORRO DE GESSO COMUM</t>
  </si>
  <si>
    <t>ÁREA COMUM</t>
  </si>
  <si>
    <t>ACABAMENTOS PARA FORRO(SANCA DE GESSO,MONTADA NA OBRA).AF_08/2023_PS</t>
  </si>
  <si>
    <t>LASTRO IMPERMEABILIZADO</t>
  </si>
  <si>
    <t>GRANITINA 8MM FUNDIDA COM CONTRAPISO(1CI:3ARML) E=2CM, JUNTA PLASTICA 27MME RESINA ACRÍLICA(GOINFRA+ SINAPI)</t>
  </si>
  <si>
    <t>RODAPE DE MASSA(ICI:3 ARMG)</t>
  </si>
  <si>
    <t>BARRA DE APOIO EM AÇO INOX-40 CM</t>
  </si>
  <si>
    <t>BARRA DE APOIO EM AÇO INOX-80 CM</t>
  </si>
  <si>
    <t>PINTURA TINTA ESMALTE SINTETICO PARA PAREDES-2 DEMÃOSC/SELADOR</t>
  </si>
  <si>
    <t>CALÇADA DE PROTEÇÃO</t>
  </si>
  <si>
    <t>PINTURA TINTA POLIESPORTIVA-2 DEMÃOS(PISOS E CIMENTADOS)</t>
  </si>
  <si>
    <t>PINTURATINTA ESMALTE PARA ESQUADRIAS DE FERRO C FUNDO ANTICORROSIVO</t>
  </si>
  <si>
    <t>ESTRUTURA METÁLICA</t>
  </si>
  <si>
    <t>BANCADA DE GRANITO C/ESPELHO</t>
  </si>
  <si>
    <t>ESPELHO CRISTAL, ESPESSURA 4M, COM PARAFUSOS DE FIXAÇÃO,SEM MOLDURA(SINAPI)</t>
  </si>
  <si>
    <t>QUADRO ESCOLAR MISTO 4,20x1,25M - FÓRMICA BRANCA BRILHANTE(3,08x1,25M) E FELTRO VERDE COM FUNDO EM CORTIÇA 6MM(1,05x1,25M) (GOINFRA+ SINAPI)</t>
  </si>
  <si>
    <t>BLOCO REFEITÓRIO COM COZINHA MOD 02-PADRÃO SEDUC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</si>
  <si>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</si>
  <si>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</si>
  <si>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</si>
  <si>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</si>
  <si>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</si>
  <si>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</si>
  <si>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</si>
  <si>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</si>
  <si>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</si>
  <si>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</si>
  <si>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</si>
  <si>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</si>
  <si>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</si>
  <si>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</si>
  <si>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6.4</t>
  </si>
  <si>
    <t>6.3</t>
  </si>
  <si>
    <t>6.2</t>
  </si>
  <si>
    <t>6.1</t>
  </si>
  <si>
    <t>6.3.1</t>
  </si>
  <si>
    <t>6.3.2</t>
  </si>
  <si>
    <t>6.4.1</t>
  </si>
  <si>
    <t>6.4.2</t>
  </si>
  <si>
    <t>6.4.3</t>
  </si>
  <si>
    <t>6.5.1</t>
  </si>
  <si>
    <t>6.5.2</t>
  </si>
  <si>
    <t>6.5.3</t>
  </si>
  <si>
    <t>6.5.4</t>
  </si>
  <si>
    <t>6.5.5</t>
  </si>
  <si>
    <t>6.5.6</t>
  </si>
  <si>
    <t>6.7.1</t>
  </si>
  <si>
    <t>6.7.3</t>
  </si>
  <si>
    <t>6.7.2</t>
  </si>
  <si>
    <t>6.7.4</t>
  </si>
  <si>
    <t>6.7.5</t>
  </si>
  <si>
    <t>6.7.6</t>
  </si>
  <si>
    <t>6.7.7</t>
  </si>
  <si>
    <t>6.7.8</t>
  </si>
  <si>
    <t>6.7.9</t>
  </si>
  <si>
    <t>6.9.1</t>
  </si>
  <si>
    <t>6.9.2</t>
  </si>
  <si>
    <t>6.12.1</t>
  </si>
  <si>
    <t>6.12.2</t>
  </si>
  <si>
    <t>6.12.3</t>
  </si>
  <si>
    <t>6.16.1</t>
  </si>
  <si>
    <t>6.16.2</t>
  </si>
  <si>
    <t>6.16.3</t>
  </si>
  <si>
    <t>6.16.4</t>
  </si>
  <si>
    <t>6.17.1</t>
  </si>
  <si>
    <t>6.17.2</t>
  </si>
  <si>
    <t>6.17.3</t>
  </si>
  <si>
    <t>6.17.4</t>
  </si>
  <si>
    <t>6.17.5</t>
  </si>
  <si>
    <t>6.17.6</t>
  </si>
  <si>
    <t>6.17.7</t>
  </si>
  <si>
    <t>6.17.8</t>
  </si>
  <si>
    <t>6.18.1</t>
  </si>
  <si>
    <t>6.18.2</t>
  </si>
  <si>
    <t>PLACA DE COMUNICAÇÃO VISUAL SEC XXI, MODELO P-PLACA DE PAREDE, TAMANHO 0,30 X0,40 M, CHAPA DOBRADA #18, PINTADA E ADESIVADA -FORNECIMENTO E INSTALAÇÃO (GOINFRA+ ORSE)</t>
  </si>
  <si>
    <t>6.7.7.1</t>
  </si>
  <si>
    <t>6.7.7.2</t>
  </si>
  <si>
    <t>6.7.7.3</t>
  </si>
  <si>
    <t>6.7.7.4</t>
  </si>
  <si>
    <t>6.7.7.5</t>
  </si>
  <si>
    <t>6.7.7.6</t>
  </si>
  <si>
    <t>6.7.8.1</t>
  </si>
  <si>
    <t>6.7.8.2</t>
  </si>
  <si>
    <t>6.7.8.3</t>
  </si>
  <si>
    <t>6.7.8.4</t>
  </si>
  <si>
    <t>6.7.8.5</t>
  </si>
  <si>
    <t>6.7.8.6</t>
  </si>
  <si>
    <t>LAJE PRÉ -FABRICADA TRELIÇADA PARA COBERTURA, H=12CM, ENCHIMENTO EM EPS, INCLUSIVE ESCORAMENTO EM MADEIRA ROLIÇA E CAPEAMENTO COM CONCRETO USINADO 25 MPA -FORNECIMENTO E INSTALAÇÃO.(GOINFRA+ ORSE)</t>
  </si>
  <si>
    <t>LAJE PRÉ -FABRICADA TRELIÇADA PARA COBERTURA, H=16CM, ENCHIMENTO EM EPS, INCLUSIVE ESCORAMENTO EM MADEIRA ROLIÇA E CAPEAMENTO COM CONCRETO USINADO 25 MPA -FORNECIMENTO E INSTALAÇÃO.(GOINFRA+ ORSE)</t>
  </si>
  <si>
    <t>TANQUE DE LOUÇA BRANCA SUSPENSO, 18L OU EQUIVALENTE, INCLUSO SIFÃO TIPO GARRAFA EM METAL CROMADO, VÁLVULA METÁLICA E TORNEIRA DE METAL CROMADO PADRÃO MÉDIO -FORNECIMENTO E INSTALAÇÃO.AF_01/2020</t>
  </si>
  <si>
    <t>LOCAÇÃO DA OBRA, EXECUÇÃO DE GABARITO SEM REAPROVEITAMENTO, INCLUSO PINTURA(FACE INTERNA DO RIPÃO 15CM) EPIQUETE COM TESTEMUNHA</t>
  </si>
  <si>
    <t>RASGO-INSTALAÇÕES HIDROSSANITÁRIAS</t>
  </si>
  <si>
    <t>FUNDAÇÕES ESONDAGENS</t>
  </si>
  <si>
    <t>ESTACA A TRADO DIAM.30CM SEM FERRO</t>
  </si>
  <si>
    <t>LASTRO DE BRITA-(OBRAS CIVIS)</t>
  </si>
  <si>
    <t>ACO CA-50A-6,3 MM(1/4")-(OBRASCIVIS)</t>
  </si>
  <si>
    <t>ESCAVACAO MANUAL DE VALAS &lt; 1 MTS.(OBRASCIVIS)</t>
  </si>
  <si>
    <t>LASTRO DEBRITA-(OBRAS CIVIS)</t>
  </si>
  <si>
    <t>FORMA CHAPA DE COMPENSADO PLASTIFICADO 17MMU=7V-(OBRASCIVIS)</t>
  </si>
  <si>
    <t>ARMAÇÃO DE PILAR OU VIGA DE ESTRUTURA CONVENCIONAL DE CONCRETO ARMADO UTILIZANDO AÇO CA-50 DE10,0 MM-MONTAGEM. AF_06/2022</t>
  </si>
  <si>
    <t>CONCRETO USINADO BOMBEÁVE LFCK=25 MPA(O.C.)</t>
  </si>
  <si>
    <t>ARMAÇÃO DE PILAR OU VIGA DE ESTRUTURA CONVENCIONAL DE CONCRETO ARMADO UTILIZANDOAÇOCA-50 DE 10,0 MM-MONTAGEM. AF_06/2022</t>
  </si>
  <si>
    <t>VERGA E CONTRAVERGA</t>
  </si>
  <si>
    <t>CABO FLEXÍVEL, PVC(70°C),450/750 V, 6 MM2</t>
  </si>
  <si>
    <t>CAIXA RETANGULAR 4"X2" ALTA(2,00M DO PISO), PVC, INSTALADA EM PAREDE - FORNECIMENTO E INSTALAÇÃO.AF_03/2023</t>
  </si>
  <si>
    <t>CAIXA RETANGULAR 4"X2" BAIXA(0,30M DO PISO), PVC, INSTALADA EM PAREDE - FORNECIMENTO E INSTALAÇÃO.AF_03/2023</t>
  </si>
  <si>
    <t>CAIXA TANGULAR 4"X2" MÉDIA(1,30M DO PISO), PVC, INSTALADA EM PAREDE - FORNECIMENTO E INSTALAÇÃO.AF_03/2023</t>
  </si>
  <si>
    <t>CONDULETE METÁLICO - TAMPÃO DE 3/4"</t>
  </si>
  <si>
    <t>CONECTOR TRIPOLAR EM PORCELANA PARA FIOS DE ATÉ 10MM2 (BORNES) 50A-250V (CHUVEIRO)</t>
  </si>
  <si>
    <t>CURVA DE 90 GRAUS AÇO GALVANIZADO DIAM.3/4"</t>
  </si>
  <si>
    <t>DISJUNTOR MONOPOLAR TIPO DIN, CORRENTE NOMINAL DE 16A - FORNECIMENTO E INSTALAÇÃO.AF_10/2020</t>
  </si>
  <si>
    <t>DISJUNTOR MONOPOLAR TIPO DIN, CORRENTE NOMINAL DE 40A - FORNECIMENTO E INSTALAÇÃO.AF_10/2020</t>
  </si>
  <si>
    <t>DISJUNTOR TRIPOLAR TIPO DIN, CORRENTE NOMINAL DE 50A - FORNECIMENTO E INSTALAÇÃO.AF_10/2020</t>
  </si>
  <si>
    <t>ELETRODUTO FLEXÍVEL CORRUGADO REFORÇADO, PVC, DN 25 MM(3/4"), PARA CIRCUITOS TERMINAIS, INSTALADO EM LAJE - FORNECIMENTO E INSTALAÇÃO.AF_03/2023</t>
  </si>
  <si>
    <t>INTERRUPTOR DIFERENCIAL RESIDUAL(D.R.) BIPOLAR DE 40A-30mA</t>
  </si>
  <si>
    <t>INTERRUPTOR SIMPLES(1 SECAO)</t>
  </si>
  <si>
    <t>INTERRUPTOR SIMPLES(3 SECOES)</t>
  </si>
  <si>
    <t>LÂMPADA COMPACTA DE LED 10W,BASE E27 -FORNECIMENTO E INSTALAÇÃO.AF_02/2020</t>
  </si>
  <si>
    <t>LÂMPADA TUBULAR LED DE 18/20W,BASE G13 -FORNECIMENTO E INSTALAÇÃO. AF_02/2020_PS</t>
  </si>
  <si>
    <t>LUMINÁRIA HERMÉTICA/BLINDADA 2X18/20W COM 2 LÂMPADAS DE LED(GOINFRA+SINAPI)</t>
  </si>
  <si>
    <t>LUMINÁRIA TIPO PLAFON CIRCULAR, DE SOBREPOR, COM LED DE 12/13W - FORNECIMENTO E INSTALAÇÃO.AF_03/2022</t>
  </si>
  <si>
    <t>QUADRO DE DISTRIBUIÇÃO DE EMBUTIR EM PVC CB24E-80A</t>
  </si>
  <si>
    <t>TAMPA CEGA PARA CONDULE TEMETÁLICO</t>
  </si>
  <si>
    <t>TAMPA CEGA PLÁSTICA 4"X2" COM FURO CENTRAL(PARA TV/SOM...)</t>
  </si>
  <si>
    <t>REGISTRO DE GAVETA C/CANOPLA DIAMETRO 3/4"</t>
  </si>
  <si>
    <t>REGISTRO DE GAVETA BRUTO, LATÃO, ROSCÁVEL, 1 1/2",COM ACABAMENTO E CANOPLA CROMADOS - FORNECIMENTO E INSTALAÇÃO.AF_08/2021</t>
  </si>
  <si>
    <t>REGISTRO DE PRESSAO C/CANOPLA CROMADA DIAM.3/4"</t>
  </si>
  <si>
    <t>LAVATÓRIO MÉDIO COM COLUNA</t>
  </si>
  <si>
    <t>LIGAÇÃO FLEXÍVEL METÁLICA DIAM.1/2"(ENGATE)</t>
  </si>
  <si>
    <t>PIA E TANQUE</t>
  </si>
  <si>
    <t>CUBA INOX 56X34X17CM E=0,6MM - AÇO 304 (CUBA Nº2)</t>
  </si>
  <si>
    <t>TANQUE(PANELAO) INOX 60X70 X40 CM CH.18</t>
  </si>
  <si>
    <t>SIFÃO DO TIPO GARRAFA EM METAL CROMADO 1 X1.1/2 -FORNECIMENTO E INSTALAÇÃO.AF_01/2020</t>
  </si>
  <si>
    <t>VÁLVULA EM METAL CROMADO TIPO AMERICANA 3.1/2 X1.1/2 PARA PIA - FORNECIMENTO E INSTALAÇÃO.AF_01/2020</t>
  </si>
  <si>
    <t>TORNEIRA CROMADA LONGA, DE PAREDE, 1/2 OU 3/4, PARA PIA DE COZINHA, PADRÃO POPULAR - FORNECIMENTO E INSTALAÇÃO.AF_01/2020</t>
  </si>
  <si>
    <t>TORNEIRA DE MESA PARA PIA DIÂMETRO DE 1/2"-BICA MÓVEL</t>
  </si>
  <si>
    <t>VASO SANITARIO</t>
  </si>
  <si>
    <t>TUBO PARAVÁLVULA DE DESCARGA( CURTO1.1/4")</t>
  </si>
  <si>
    <t>ASSENTO EM POLIPROPILENO COM SISTEMA DE FECHAMENTO SUAVE PARAVASO SANITÁRIO</t>
  </si>
  <si>
    <t>PAPELEIRA DE PAREDE EM METAL CROMADO SEM TAMPA, INCLUSO FIXAÇÃO.AF_01/2020</t>
  </si>
  <si>
    <t>CHUVEIRO ELÉTRICO EM PVC COM BRAÇO METÁLICO</t>
  </si>
  <si>
    <t>TUBOS DE PVC SOLDÁVEL</t>
  </si>
  <si>
    <t>TUBO, PVC, SOLDÁVEL, DN 50MM, INSTALADO EM PRUMADA DE ÁGUA - FORNECIMENTO E INSTALAÇÃO.AF_06/2022</t>
  </si>
  <si>
    <t>TUBO SOLDAVEL PVC MARROM DIAM.60 MM</t>
  </si>
  <si>
    <t>BUCHA REDUÇÃO</t>
  </si>
  <si>
    <t>BUCHA DE REDUCAO SOLDÁVEL CURTA 60 X50 mm</t>
  </si>
  <si>
    <t>BUCHA DE REDUCAO SOLDAVEL LONGA 60 X25 mm</t>
  </si>
  <si>
    <t>JOELHO 90 GRAUS SOLDAVEL DIAMETRO 60mm</t>
  </si>
  <si>
    <t>JOELHO 90 GRAUS C/ROSCA E BUCHA LATAO DIAM.3/4</t>
  </si>
  <si>
    <t>JOELHO DE REDUCAO 90GRAUS SOLDÁVEL COM BUCHA LATAO 25X1/2"</t>
  </si>
  <si>
    <t>TE 90 GRAUS SOLDAVEL COM BUCHA DE LATAO NA BOLSA CENTRAL 25X25X3/4"</t>
  </si>
  <si>
    <t>TE, PVC, SOLDÁVEL, DN 25MM INSTALADO EM PRUMADA DE ÁGUA - FORNECIMENTO E INSTALAÇÃO.AF_06/2022</t>
  </si>
  <si>
    <t>TE 90 GRAUS SOLDAVEL DIAMETRO 50 MM</t>
  </si>
  <si>
    <t>TE 90 GRAUS SOLDAVEL DIMETRO 60MM</t>
  </si>
  <si>
    <t>ADESIVO PLASTICO-FRASCO 850 G</t>
  </si>
  <si>
    <t>JOELHO 90GRAUS, PVC, SERIE NORMAL, ESGOTO PREDIAL, DN50 MM, JUNTA ELÁSTICA, FORNECIDO E INSTALADO EM PRUMADA DE ESGOTO SANITÁRIO OU VENTILAÇÃO.AF_08/2022</t>
  </si>
  <si>
    <t>JOELHO 90 GRAUS C/ANEL 40MM</t>
  </si>
  <si>
    <t>CURVA 45 GRAUS SOLDAVEL DIAMETRO 50MM</t>
  </si>
  <si>
    <t>CURVA 45 GRAUS DIAMETRO 40MM(ESGOTO)</t>
  </si>
  <si>
    <t>JUNCAO SIMPLES DIAMETRO 50 X50 MM(ESGOTO)</t>
  </si>
  <si>
    <t>TE SANITARIO DIAMETRO 100 X100MM(ESGOTO)</t>
  </si>
  <si>
    <t>CAP DIAMETRO 100 MM ESGOTO PRIMARIO</t>
  </si>
  <si>
    <t>TUBO PVC, SERIE NORMAL, ESGOTO PREDIAL, DN100 MM, FORNECIDO E INSTALADO EM PRUMADA DE ESGOTO SANITÁRIO OU VENTILAÇÃO.AF_08/2022</t>
  </si>
  <si>
    <t>CAIXA SIFONADA</t>
  </si>
  <si>
    <t>GRELHA QUADRADA ACO INOX ROTATIVO DIAM.150 MM</t>
  </si>
  <si>
    <t>CORPO RALO SECO CILINDRICO 100 X40</t>
  </si>
  <si>
    <t>GRELHA REDONDA ACO INOX ROTATIVA DIAM.100MM</t>
  </si>
  <si>
    <t>TAMPA EM CONCRETO ARMADO 25MPA E=5CM PARA A CAIXA DE PASSAGEM 60X60CM</t>
  </si>
  <si>
    <t>CAIXA DE GORDURA 600 L.CONCRETO PADRÃO GOINFRA IMPERMEABILIZADA</t>
  </si>
  <si>
    <t>ALVENARIA DE TIJOLO COMUM 1/2 VEZ - ARGAMASSA(1CI:2CH:8ARML)</t>
  </si>
  <si>
    <t>ELEMENTO VAZADO DE CONCRETO (MODELO COPINHO)</t>
  </si>
  <si>
    <t>PORTA DE ABRIR DE 02 FOLHA SEM VENEZIANA PF-5 C/FERRAGENS</t>
  </si>
  <si>
    <t>PORTAS DE ENROLAR</t>
  </si>
  <si>
    <t>PORTA DE ENROLAR C/FERRAGENS</t>
  </si>
  <si>
    <t>VIDRO MINI-BOREAL-COLOCADO</t>
  </si>
  <si>
    <t>EMBOÇO, PARA RECEBIMENTO DE CERÂMICA, EM ARGAMASSA TRAÇO1:2:8, PREPARO MECÂNICO COM BETONEIRA 400L, APLICADO MANUALMENTE EM FACES INTERNAS DE PAREDES, PARA AMBIENTE COM ÁREA MAIOR QUE 10M2, ESPESSURA DE 10MM, COM EXECUÇÃO DE TALISCAS. AF_06/2014</t>
  </si>
  <si>
    <t>REVESTIMENTO CERÂMICO PARA PAREDES INTERNAS COM PLACAS TIPO ESMALTADA EXTRA DE DIMENSÕES 33X45CM APLICADAS NA ALTURA INTEIRA DAS PAREDES.AF_02/2023_PE</t>
  </si>
  <si>
    <t>LASTRO DE BRITA PARA PISO-(OBRAS CIVIS)</t>
  </si>
  <si>
    <t>PISO CONCRETO DESEMPENADO ESPESSURA= 5 CM 1:2,5:3,5</t>
  </si>
  <si>
    <t>ESMALTE SINTÉTICO</t>
  </si>
  <si>
    <t>PINTURA TINTA ESMALTE SINTETICO PARA PAREDES - 2 DEMÃOS C/SELADOR</t>
  </si>
  <si>
    <t>LÁTEX ACRÍLICA</t>
  </si>
  <si>
    <t>PISO DE CONCRETO</t>
  </si>
  <si>
    <t>ESPELHO CRISTAL, ESPESSURA 4M, COM PARAFUSOS DE FIXAÇÃO, SEM MOLDURA(SINAPI)</t>
  </si>
  <si>
    <t>7.1</t>
  </si>
  <si>
    <t>7.2</t>
  </si>
  <si>
    <t>7.2.1</t>
  </si>
  <si>
    <t>ESCAVACAO MANUAL DE ALAS &lt; 1 MTS.(OBRASCIVIS)</t>
  </si>
  <si>
    <t>REATERRO COM APILOAMENTO</t>
  </si>
  <si>
    <t>PEÇAS E ACESSÓRIOS 2 CILINDROS</t>
  </si>
  <si>
    <t>CENTRAL DE GÁS PADRÃO GOINFRA/2019 COMPLETA, EXCLUSO AS INSTALAÇÕES MECÂNICAS (1+1 CILINDROP-45)</t>
  </si>
  <si>
    <t>UNIÃO DE FERRO MALEÁVEL GALVANIZADO 3/4", ASSENTO BRONZE, CLASSE 150, ROSCA NPT -NBR6925</t>
  </si>
  <si>
    <t>TE DE REDUCAO DE FERRO GALVANIZADO, COM ROSCA BSP, DE 3/4"X1/2"(GOINFRA+ SINAPI)</t>
  </si>
  <si>
    <t>BUCHA DE REDUCAO DE FERRO GALVANIZADO, COM ROSCA BSP, DE 1/2"X1/4"(GOINFRA+ SINAPI)</t>
  </si>
  <si>
    <t>LUVA REDUÇÃO DE FERRO MALEÁVEL GALVANIZADO 3/4"X1/2", CLASSE 150, ROSCA NPT -NBR6925</t>
  </si>
  <si>
    <t>NIPLE, EM FERRO GALVANIZADO, CONEXÃO ROSQUEADA, DN 15 (1/2"), INSTALADO EM RAMAIS E SUB-RAMAIS DE GÁS - FORNECIMENTO EINSTALAÇÃO.AF_10/2020</t>
  </si>
  <si>
    <t>NIPLE DUPLO DE FERRO MALEÁVEL GALVANIZADO 3/4" CLASSE 300 ROSCA NPT -NBR 6925</t>
  </si>
  <si>
    <t>NIPLE DE REDUÇÃO 1/2"X1/4" BSP (GOINFRA+ SINAPI)</t>
  </si>
  <si>
    <t>NIPLE DE REDUÇÃO 3/4"X1/2" BSP(GOINFRA+ SINAPI)</t>
  </si>
  <si>
    <t>TUBO DE AÇO GALVANIZADO COM COSTURA, CLASSE MÉDIA, CONEXÃO ROSQUEADA, DN 20(3/4"), INSTALADO EM RAMAIS  E SUB-RAMAIS DE GÁS - FORNECIMENTO E INSTALAÇÃO.AF_10/2020</t>
  </si>
  <si>
    <t>JOELHO 90GRAUS, EM FERRO GALVANIZADO, CONEXÃO ROSQUEADA, DN 20 (3/4"), INSTALADO EM RAMAIS E SUB-RAMAIS DE GÁS - FORNECIMENTO E INSTALAÇÃO.AF_10/2020</t>
  </si>
  <si>
    <t>FITA ANTICORROSIVA(GOINFRA+ SINAPI)</t>
  </si>
  <si>
    <t>VÁLVULA DE ESFERA TRIPARTIDA 3/4", PASSAGEM PLENA, ROSCA NPT, CLASSE 300 - 
NORMA ASMEB 16.34</t>
  </si>
  <si>
    <t>TE DE FERRO MALEÁVEL GALVANIZADO 3/4"CLASSE 150 ROSCA NPT NBR6925</t>
  </si>
  <si>
    <t>VÁLVULA UGV-1 3/4"-FORNECIMENTO E INSTALAÇÃO(GOINFRA+ ORSE)</t>
  </si>
  <si>
    <t>VÁLVULA UGV-1 1/2"-FORNECIMENTO E INSTALAÇÃO(GOINFRA+ ORSE)</t>
  </si>
  <si>
    <t>VÁLVULA DE RETENÇÃO EM LATÃO 7/16" NS(I) X1/2"NPT (E)</t>
  </si>
  <si>
    <t>REGULADOR DE 1º ESTÁGIO 60KG/H MODELO AP-40 COM MANÔMETRO (GOINFRA+ ORSE)</t>
  </si>
  <si>
    <t>EXTINTOR PO QUIMICO SECO (6 KG) -CAPACIDADE EXTINTORA 20BC</t>
  </si>
  <si>
    <t>PLACA DE SINALIZAÇÃO EM PVC COD 01 -(300X300)PROIBIDO FUMAR (GOINFRA+ SINAPI)</t>
  </si>
  <si>
    <t>PLACA DE SINALIZAÇÃO EM PVC COD 06 -(300X300) PERIGO INFLAMÁVEL (GOINFRA+SINAPI)</t>
  </si>
  <si>
    <t>BRACADEIRA METALICA TIPO "D" DIAM. 3/4"</t>
  </si>
  <si>
    <t>PARAFUSO P/BUCHA S-10</t>
  </si>
  <si>
    <t>BUCHA DE NYLON S-10</t>
  </si>
  <si>
    <t>CHICOTE "PIGTAIL" FLEXÍVEL PARA AP-45 DE MANGUEIRA NITRÍLICA COM COMPRIMENTO
DE 500MM E ROSCA DAS CONEXÕES DE 7/8"R.E.X7/16"NSOUM20 X7/16"NS-NBR13419</t>
  </si>
  <si>
    <t>SUPORTE "L", EM FERRO CHATO 1/8"X1" PINTADO (42CM) PARA TUBO DE AÇO GALVANIZADO 3/4"- INCLUSO A BRAÇADEIRA TIPO "U" 3/4"/PARAFUSOS/PORCAS/ARRUELAS, BEM COMO AFIXAÇÃO NA PAREDE COM BUCHAS/PARAFUSOS.</t>
  </si>
  <si>
    <t>LAUDO DE ESTANQUEIDADE (GOINFRA)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</si>
  <si>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</si>
  <si>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</si>
  <si>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</si>
  <si>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</si>
  <si>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</si>
  <si>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</si>
  <si>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</si>
  <si>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</si>
  <si>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</si>
  <si>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</si>
  <si>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</si>
  <si>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</si>
  <si>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</si>
  <si>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</si>
  <si>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</si>
  <si>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</si>
  <si>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</si>
  <si>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</si>
  <si>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8.3.2</t>
  </si>
  <si>
    <t>8.4.2</t>
  </si>
  <si>
    <t>8.4.1</t>
  </si>
  <si>
    <t>8.4.3</t>
  </si>
  <si>
    <t>8.5.1</t>
  </si>
  <si>
    <t>8.5.3</t>
  </si>
  <si>
    <t>8.5.2</t>
  </si>
  <si>
    <t>8.5.4</t>
  </si>
  <si>
    <t>8.5.5</t>
  </si>
  <si>
    <t>8.5.6</t>
  </si>
  <si>
    <t>8.8.1</t>
  </si>
  <si>
    <t>8.11.1</t>
  </si>
  <si>
    <t>8.11.2</t>
  </si>
  <si>
    <t>8.15.1</t>
  </si>
  <si>
    <t>8.15.2</t>
  </si>
  <si>
    <t>8.15.3</t>
  </si>
  <si>
    <t>8.17.1</t>
  </si>
  <si>
    <t>8.17.2</t>
  </si>
  <si>
    <t>8.17.3</t>
  </si>
  <si>
    <t>8.17.4</t>
  </si>
  <si>
    <t>8.17.5</t>
  </si>
  <si>
    <t>8.17.6</t>
  </si>
  <si>
    <t>8.17.7</t>
  </si>
  <si>
    <t>8.17.8</t>
  </si>
  <si>
    <t>8.18.1</t>
  </si>
  <si>
    <t>8.18.2</t>
  </si>
  <si>
    <t>8.5.4.1</t>
  </si>
  <si>
    <t>LAJEPRÉ -FABRICADA TRELIÇADA PARA COBERTURA, H=14CM, ENCHIMENTO EM EPS, INCLUSIVE ESCORAMENTO EM MADEIRA ROLIÇA E CAPEAMENTO COM CONCRETO USINADO 25 MPA -FORNECIMENTO E INSTALAÇÃO.(GOINFRA+ ORSE)</t>
  </si>
  <si>
    <t>LASTRO DE CONCRETO MAGRO, APLICADO EM BLOCOS DE COROAMENTO OU SAPATAS.  AF_08/2017</t>
  </si>
  <si>
    <t>FORMA CHAPA DE COMPENSADO PLASTIFICADO 17MMU=7V-(OBRAS CIVIS)</t>
  </si>
  <si>
    <t>ARMAÇÃO DE PILAR OU VIGA DE ESTRUTURA CONVENCIONAL DE CONCRETOARMADO UTILIZANDO AÇO CA-50 DE 10,0 MM-MONTAGEM. AF_06/2022</t>
  </si>
  <si>
    <t>CAIXA OCTOGONAL 4"X4",PVC, INSTALADA EM LAJE-FORNECIMENTO E INSTALAÇÃO. AF_03/2023</t>
  </si>
  <si>
    <t>CAIXA RETANGULAR 4"X2" BAIXA(0,30M DO PISO), PVC, INSTALADA EM PAREDE - FORNECIMENTO  INSTALAÇÃO.AF_03/2023</t>
  </si>
  <si>
    <t>CAIXA RETANGULAR 4"X2" MÉDIA (1,30M DO PISO), PVC, INSTALADA EM PAREDE - FORNECIMENTO E INSTALAÇÃO.AF_03/2023</t>
  </si>
  <si>
    <t>CURVA 90 GRAUS AÇO ZINCADO DIÂMETRO 3/4"</t>
  </si>
  <si>
    <t>ELETRODUTO FLEXÍVEL CORRUGADO, PVC, DN25MM (3/4"), PARA CIRCUITOS TERMINAIS,INSTALADO EM PAREDE-FORNECIMENTO E INSTALAÇÃO.AF_03/2023</t>
  </si>
  <si>
    <t>ELETRODUTO FLEXÍVEL CORRUGADO REFORÇADO, PVC, DN 25 MM (3/4"), PARA CIRCUITOS TERMINAIS, INSTALADO EM LAJE - FORNECIMENTO E INSTALAÇÃO.AF_03/2023</t>
  </si>
  <si>
    <t>ELETRODUTO FLEXÍVEL CORRUGADO REFORÇADO, PVC, DN 32 MM (1"), PARA CIRCUITOSTERMINAIS, INSTALADO EM LAJE - FORNECIMENTO E INSTALAÇÃO.AF_03/2023</t>
  </si>
  <si>
    <t>ELETRODUTO FLEXÍVEL CORRUGADO, PEAD, DN40MM (11/4"), PARA CIRCUITOS TERMINAIS, INSTALADO EM LAJE - FORNECIMENTO E INSTALAÇÃO.AF_03/2023</t>
  </si>
  <si>
    <t>CABO DE COBRE FLEXÍVEL ISOLADO, 2,5 MM², ANTI-CHAMA 450/750 V, PARA CIRCUITOS TERMINAIS - FORNECIMENTO E INSTALAÇÃO.AF_03/2023</t>
  </si>
  <si>
    <t>INTERRUPTOR SIMPLES(2 SECOES)</t>
  </si>
  <si>
    <t>LUMINÁRIA DE SOBREPOR COM ALETA S2 X16/18/20 W-FORNECIMENTO E INSTALAÇÃO (GOINFRA+ ORSE)</t>
  </si>
  <si>
    <t>LÂMPADA TUBULAR LED DE 18/20W, BASE G13 -FORNECIMENTO E INSTALAÇÃO. AF_02/2020_PS</t>
  </si>
  <si>
    <t>QUADRO DE DISTRIBUIÇÃO DE ENERGIA EM CHAPA DE AÇO GALVANIZADO, DE EMBUTIR, COM BARRAMENTO TRIFÁSICO, PARA 24 DISJUNTORES DIN100A - FORNECIMENTO E INSTALAÇÃO.AF_10/2020</t>
  </si>
  <si>
    <t>DISJUNTOR MONOPOLAR TIPO DIN,CORRENTE NOMINAL DE 16A-FORNECIMENTO E INSTALAÇÃO.AF_10/2020</t>
  </si>
  <si>
    <t>DISJUNTOR TRIPOLAR TIPO DIN,CORRENTE NOMINAL DE 25A-FORNECIMENTO E INSTALAÇÃO.AF_10/2020</t>
  </si>
  <si>
    <t>860031</t>
  </si>
  <si>
    <t>DISPOSITIVO DE PROTEÇÃO CONTRA SURTOS(D.P.S.)275VDE8 A40KA</t>
  </si>
  <si>
    <t>ALVENARIA DE TIJOLO FURADO 1/2 VEZ-9 x19 x19 -ARG.(1CALH:4ARML+100KG DECI/M3)</t>
  </si>
  <si>
    <t>REVESTIMENTO CERÂMICO PARA PAREDES INTERNAS COM PLACAS TIPO ESMALTADA EXTRA DE DIMENSÕES 33X45CM APLICADAS NA ALTURAINTEIRA DAS PAREDES.AF_02/2023_PE</t>
  </si>
  <si>
    <t>FORRO DE GESSO ACARTONADO PARA ÁREAS SECAS ESPESSURA DE 12,5MM</t>
  </si>
  <si>
    <t>PASSEIO PROTECAO EM CONC.DESEMPEN.5 CM1:2,5:3,5 (INCLUSO ESPELHO DE 30CM/ESCAVAÇÃO/REATERRO/APILOAMENTO/ATERRO INTERNO)</t>
  </si>
  <si>
    <t>PINTURA TINTA ESMALTE SINTETICO PARA PAREDES-2 DEMÃOS C/SELADOR</t>
  </si>
  <si>
    <t>EMASSAMENTO COM MASSA PVADUAS DEMAOS</t>
  </si>
  <si>
    <t>QUADRO ESCOLAR MISTO 4,20x1,25 M - FÓRMICA BRANCA BRILHANTE (3,08x1,25M) E FELTRO VERDE COM FUNDO EM CORTIÇA 6MM (1,05x1,25M) (GOINFRA+ SINAPI)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</si>
  <si>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</si>
  <si>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</si>
  <si>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</si>
  <si>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</si>
  <si>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</si>
  <si>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</si>
  <si>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</si>
  <si>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</si>
  <si>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</si>
  <si>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</si>
  <si>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</si>
  <si>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</si>
  <si>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</si>
  <si>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</si>
  <si>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</si>
  <si>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</si>
  <si>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</si>
  <si>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</si>
  <si>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</si>
  <si>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</si>
  <si>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9.3.1</t>
  </si>
  <si>
    <t>9.3.2</t>
  </si>
  <si>
    <t>9.4.1</t>
  </si>
  <si>
    <t>9.4.2</t>
  </si>
  <si>
    <t>9.4.3</t>
  </si>
  <si>
    <t>9.5.1</t>
  </si>
  <si>
    <t>9.5.2</t>
  </si>
  <si>
    <t>9.5.3</t>
  </si>
  <si>
    <t>9.5.4</t>
  </si>
  <si>
    <t>9.5.5</t>
  </si>
  <si>
    <t>9.5.6</t>
  </si>
  <si>
    <t>9.7.1</t>
  </si>
  <si>
    <t>9.7.2</t>
  </si>
  <si>
    <t>9.7.3</t>
  </si>
  <si>
    <t>9.7.4</t>
  </si>
  <si>
    <t>9.9.1</t>
  </si>
  <si>
    <t>9.9.2</t>
  </si>
  <si>
    <t>9.9.3</t>
  </si>
  <si>
    <t>9.12.1</t>
  </si>
  <si>
    <t>9.13.1</t>
  </si>
  <si>
    <t>9.13.2</t>
  </si>
  <si>
    <t>9.14.1</t>
  </si>
  <si>
    <t>9.14.2</t>
  </si>
  <si>
    <t>9.17.1</t>
  </si>
  <si>
    <t>9.17.2</t>
  </si>
  <si>
    <t>9.17.3</t>
  </si>
  <si>
    <t>9.17.4</t>
  </si>
  <si>
    <t>9.18.1</t>
  </si>
  <si>
    <t>9.19.1</t>
  </si>
  <si>
    <t>9.19.2</t>
  </si>
  <si>
    <t>9.19.3</t>
  </si>
  <si>
    <t>9.19.4</t>
  </si>
  <si>
    <t>9.19.5</t>
  </si>
  <si>
    <t>9.19.6</t>
  </si>
  <si>
    <t>9.19.7</t>
  </si>
  <si>
    <t>9.19.8</t>
  </si>
  <si>
    <t>9.19.9</t>
  </si>
  <si>
    <t>9.20.1</t>
  </si>
  <si>
    <t>9.20.2</t>
  </si>
  <si>
    <t>9.7.1.1</t>
  </si>
  <si>
    <t>9.7.1.2</t>
  </si>
  <si>
    <t>9.7.1.3</t>
  </si>
  <si>
    <t>9.7.2.1</t>
  </si>
  <si>
    <t>9.7.2.2</t>
  </si>
  <si>
    <t>9.7.2.3</t>
  </si>
  <si>
    <t>9.7.2.4</t>
  </si>
  <si>
    <t>9.7.2.5</t>
  </si>
  <si>
    <t>9.7.2.6</t>
  </si>
  <si>
    <t>9.7.3.1</t>
  </si>
  <si>
    <t>9.7.3.2</t>
  </si>
  <si>
    <t>9.7.3.3</t>
  </si>
  <si>
    <t>9.7.3.4</t>
  </si>
  <si>
    <t>9.7.3.5</t>
  </si>
  <si>
    <t>9.7.3.6</t>
  </si>
  <si>
    <t>9..19.4.1</t>
  </si>
  <si>
    <t>LOCAÇÃO DA OBRA, EXECUÇÃO DE GABARITO SEM REAPROVEITAMENTO, INCLUSO PINTURA (FACE INTERNA DO RIPÃO 15CM) EPIQUETECOMTESTEMUNHA</t>
  </si>
  <si>
    <t>COMPACTAÇÃO MECÂNICA DE SOLO COM COMPACTADOR DE PERCUSSÃO (SAPO MECÂNICO)</t>
  </si>
  <si>
    <t>BLOCOS E ARRANQUES</t>
  </si>
  <si>
    <t xml:space="preserve">LANÇAMENTO/APLICAÇÃO/ADENSAMENTO DE CONCRETO USINADO BOMBEADO EM M3 4,97 ESTRUTURA-(O.C.) </t>
  </si>
  <si>
    <t>LAJE PRÉMOLDADA</t>
  </si>
  <si>
    <t>LAJE PRÉ-FABRICADA TRELIÇADA PARA COBERTURA, H=12CM, ENCHIMENTO EM EPS, INCLUSIVE ESCORAMENTO EM MADEIRA ROLIÇA E CAPEAMENTO COM CONCRETO  USINADO 25 MPA - FORNECIMENTO E INSTALAÇÃO.(GOINFRA+ ORSE)</t>
  </si>
  <si>
    <t>CABO DE COBRE FLEXÍVEL ISOLADO, 2,5 MM², ANTI - CHAMA 450/750 V, PARA CIRCUITOS TERMINAIS - FORNECIMENTO EINSTALAÇÃO.AF_03/2023</t>
  </si>
  <si>
    <t>CAIXA METALICA OCTOGONAL FUNDO MOVEL DUPLA 4"</t>
  </si>
  <si>
    <t>CHAVES ELETORA MANUAL, DUAS POSIÇÕES - FORNECIMENTO E INSTALAÇÃO(GOINFRA+COT)</t>
  </si>
  <si>
    <t>CONDULETE DE PVC-ADAPTADOR DE SAÍDA 3/4"</t>
  </si>
  <si>
    <t>CONDULETE DE PVC-CAIXA COM 5 ENTRADAS</t>
  </si>
  <si>
    <t>CONDULETE DE PVC-TAMPÃO DE 3/4"</t>
  </si>
  <si>
    <t>CURVA 90 GRAUS PARA ELETRODUTO, PVC, ROSCÁVEL, DN 25 MM (3/4"), PARA CIRCUITOSTERMINAIS, INSTALADA EM PAREDE - ORNECIMENTO E INSTALAÇÃO.AF_03/2023</t>
  </si>
  <si>
    <t>ELETRODUTO FLEXÍVEL CORRUGADO REFORÇADO, PVC, DN 25 MM(3/4"), PARA CIRCUITOS TERMINAIS, INSTALADO EM PAREDE-FORNECIMENTO EINSTALAÇÃO.AF_03/2023</t>
  </si>
  <si>
    <t>ELETRODUTO FLEXÍVEL CORRUGADO REFORÇADO, PVC, DN 25 MM (3/4"), PARA CIRCUITOS TERMINAIS, INSTALADO EM LAJE-FORNECIMENTO E INSTALAÇÃO.AF_03/2023</t>
  </si>
  <si>
    <t>ELETRODUTO DE PVCRIGIDO DIAMETRO 3/4"</t>
  </si>
  <si>
    <t>ELETRODUTO RÍGIDO ROSCÁVEL, PVC, DN 25 MM (3/4"), PARA CIRCUITOS TERMINAIS, INSTALADO EM LAJE-FORNECIMENTO EINSTALAÇÃO.AF_03/2023</t>
  </si>
  <si>
    <t>LUVA PVC ROSQUEAVEL DIAMETRO 3/4"</t>
  </si>
  <si>
    <t>LUMINÁRIA PLAFON LED QUADRADA DE SOBREPOR, 18W,20X20 CM(MEDIDAS APROXIMADAS)</t>
  </si>
  <si>
    <t>QUADRO DE DISTRIBUIÇÃO DE ENERGIA EM CHAPA DE AÇO GALVANIZADO, DE EMBUTIR, COM BARRAMENTO TRIFÁSICO, PARA 40 DISJUNTORES DIN100A-FORNECIMENTO E INSTALAÇÃO.AF_10/2020</t>
  </si>
  <si>
    <t>TAMPA CEGA PARA CONDULETE DE PVC</t>
  </si>
  <si>
    <t>TOMADA BAIXA DE EMBUTIR(2MÓDULOS), 2P+T 10 A, INCLUINDO SUPORTE E PLACA-FORNECIMENTO E INSTALAÇÃO.AF_03/2023</t>
  </si>
  <si>
    <t>TOMADA MÉDIA DE EMBUTIR (2MÓDULOS), 2P+T 10 A, INCLUINDO SUPORTE E PLACA-FORNECIMENTO E INSTALAÇÃO.AF_03/2023</t>
  </si>
  <si>
    <t>BRACADEIRA METALICA TIPO "D" DIAM.3/4"</t>
  </si>
  <si>
    <t>BUCHA E ARRUELA METALICA DIAM. 3/4"</t>
  </si>
  <si>
    <t>VASO SANITÁRIO E ACESSÓRIOS</t>
  </si>
  <si>
    <t>TUBO PARA VÁLVULA DE DESCARGA ( CURTO 1.1/4")</t>
  </si>
  <si>
    <t>ASSENTO EM POLIPROPILENO COM SISTEMA DE FECHAMENTO SUAVE PARA VASO SANITÁRIO</t>
  </si>
  <si>
    <t>LAVATÓRIO E ACESSÓRIOS</t>
  </si>
  <si>
    <t>VALVULA PARA LAVATORIO OU BEBEDOURO METALICO DIAMETRO 1"</t>
  </si>
  <si>
    <t>CUBA DE LOUÇA DE EMBUTIR REDONDA</t>
  </si>
  <si>
    <t>TORNEIRA DE JARDIM COM BICO PARA MANGUEIRA DIÂMETRO DE 1/2" E 3/4"</t>
  </si>
  <si>
    <t>REGISTRO DE GAVETAC/CANOPLA DIAMETRO 3/4"</t>
  </si>
  <si>
    <t>REGISTRO DE GAVETA C/CANOPLA DIAMETRO 1.1/2"</t>
  </si>
  <si>
    <t>TUBO, PVC, SOLDÁVEL, DN32MM, INSTALADO EM PRUMADA DE ÁGUA-FORNECIMENTO E INSTALAÇÃO.AF_06/2022</t>
  </si>
  <si>
    <t>BUCHA DE REDUCAO SOLDAVEL LONGA 60 X50 mm</t>
  </si>
  <si>
    <t>BUCHA DE REDUCAO SOLDAVE LLONGA 60 X32 mm</t>
  </si>
  <si>
    <t>JOELHO DE REDUÇÃO, 90 GRAUS PVC, SOLDÁVEL, DN 32 MMX25 MM, INSTALADO EM PRUMADA DE ÁGUA-FORNECIMENTO E INSTALAÇÃO.AF_06/2022</t>
  </si>
  <si>
    <t>TE, PVC, SOLDÁVEL, DN 25MM, INSTALADO EM PRUMADA DE ÁGUA-FORNECIMENTO E INSTALAÇÃO.AF_06/2022</t>
  </si>
  <si>
    <t>TE 90 GRAUS SOLDAVEL DIAMETRO 60MM</t>
  </si>
  <si>
    <t>TE 90 GRAUS SOLDAVEL COM ROSCA NA BOLSA CENTRAL 25 X25 X3/4"</t>
  </si>
  <si>
    <t>PROLONGAMENTO PARA CAIXA SIFONADA 150 MM</t>
  </si>
  <si>
    <t>GRELHA REDONDA BRANCA DIAM. 150 MM</t>
  </si>
  <si>
    <t>JOELHO 45GRAUS, PVC, SERIE NORMAL, ESGOTO PREDIAL, DN40 MM, JUNTA SOLDÁVEL, FORNECIDO E INSTALADO EM RAMAL DE DESCARGA OU RAMAL D EESGOTO SANITÁRIO.AF_08/2022</t>
  </si>
  <si>
    <t>JUNÇÃO SIMPLES, PVC, SERIE NORMAL, ESGOTO PREDIAL, DN40 MM, JUNTA SOLDÁVEL, FORNECIDO E INSTALADO EM RAMAL DE DESCARGA OU RAMAL DE ESGOTO SANITÁRIO.AF_08/2022</t>
  </si>
  <si>
    <t>TUBO PVC, SERIE NORMAL ,ESGOTO PREDIAL, DN100 MM, FORNECIDO E INSTALADO EM PRUMADA DE ESGOTO SANITÁRIO OU VENTILAÇÃO.AF_08/2022</t>
  </si>
  <si>
    <t>ALVENARIA DE TIJOLO FURADO 1/2 VEZ 14X29X9 -6 FUROS- ARG.(1CALH:4ARML+100KGDECI/M3)</t>
  </si>
  <si>
    <t>FIXAÇÃO (ENCUNHAMENTO)DE ALVENARIA DE VEDAÇÃO COM ARGAMASSA APLICADA COMCOLHER. AF_03/2016</t>
  </si>
  <si>
    <t>ALVENARIA DE TIJOLO FURADO 1/2 VEZ -9 x19 x19 -ARG.(1CALH:4ARML+100KG DECI/M3)</t>
  </si>
  <si>
    <t>PAREDE COM SISTEMA EM CHAPAS DE GESSO PARA DRYWALL, USO INTERNO, COM DUAS FACES SIMPLES E ESTRUTURA METÁLICA COM GUIAS SIMPLES PARA PAREDES COM ÁREA LÍQUIDA MAIOR OU IGUAL A 6 M2 ,COM VÃOS.AF_07/2023_PS</t>
  </si>
  <si>
    <t>TRATAMENTO ACÚSTICO COM LÃ DE VIDRO(SINAPI)</t>
  </si>
  <si>
    <t>ELEMENTO VAZADO (COBOGÓ) TRIANGULAR DUPLA FACE 30cmX30 cm(GOINFRA+ COT)</t>
  </si>
  <si>
    <t>IMPERMEABILIZACAO - C/CIMENTO CRISTALIZANTE 3 DEMAOS</t>
  </si>
  <si>
    <t>ESTRUTURA TRELIÇADA DE COBERTURA, TIPO FINK, COM LIGAÇÕES SOLDADAS, INCLUSOS PERFIS METÁLICOS, CHAPAS METÁLICAS, MÃO DE OBRA E TRANSPORTE COM GUINDASTE - FORNECIMENTO E INSTALAÇÃO.AF_01/2020_PSA</t>
  </si>
  <si>
    <t>PORTA LISA 90X210 COM PORTAL E ALISAR SEM FERRAGENS</t>
  </si>
  <si>
    <t>PORTA DE ABRIR DE 02 FOLHAS(VENEZIANA/VIDRO) PF-11 C/FERRAGENS</t>
  </si>
  <si>
    <t>GUICHÊ CANTONEIRA/GRADE PARA VIDRO(GOINFRA+ SINAPI)</t>
  </si>
  <si>
    <t>INSTALAÇÃO DE VIDRO LAMINADO, E= 8 MM(4+4), ENCAIXADO EM PERFIL U.AF_01/2021_PS</t>
  </si>
  <si>
    <t>REBOCO (1 CALH:4 ARFC+100kgCI/M3)</t>
  </si>
  <si>
    <t>PAREDES DRYWALL</t>
  </si>
  <si>
    <t>RODAPÉ DE PVC 7CM POLIESTIRENO (GOINFRA+ COT)</t>
  </si>
  <si>
    <t>PASSEIO PROTECAO EM CONC.DESEMPEN.5 CM1:2,5:3,5(INCLUSO ESPELHO DE 30CM/ESCAVAÇÃO/REATERRO/APILOAMENTO/ATERRO INTERNO)</t>
  </si>
  <si>
    <t>RODAPE DE MASSA (ICI:3 ARMG)</t>
  </si>
  <si>
    <t>PORTA DE MADEIRA</t>
  </si>
  <si>
    <t>DOBRADICA 3"X3 1/2" CROMADA</t>
  </si>
  <si>
    <t>FECHADURA TIPO ALAVANCA REF.:LAFONTE 6236 B/8766 -B19 IMAB OU EQUIV.</t>
  </si>
  <si>
    <t>PINTURA ESMALTE SINTETICO 2 DEMÃOS EMESQ.MADEIRA</t>
  </si>
  <si>
    <t>MAPA TÁTIL EM CHAPA DE ACRÍLICO 70X50 CM -FORNECIMENTO E INSTALAÇÃO (GOINFRA+ ORSE)</t>
  </si>
  <si>
    <t>BLOCO PASSARELA MODELO 01 - SEC. XXI - REV.2015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</si>
  <si>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</si>
  <si>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</si>
  <si>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</si>
  <si>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</si>
  <si>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</si>
  <si>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</si>
  <si>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</si>
  <si>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</si>
  <si>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</si>
  <si>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</si>
  <si>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</si>
  <si>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</si>
  <si>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</si>
  <si>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</si>
  <si>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</si>
  <si>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10.3.1</t>
  </si>
  <si>
    <t>10.3.2</t>
  </si>
  <si>
    <t>10.3.3</t>
  </si>
  <si>
    <t>10.4.1</t>
  </si>
  <si>
    <t>10.4.2</t>
  </si>
  <si>
    <t>10.4.3</t>
  </si>
  <si>
    <t>10.5.1</t>
  </si>
  <si>
    <t>10.5.2</t>
  </si>
  <si>
    <t>10.5.3</t>
  </si>
  <si>
    <t>10.5.4</t>
  </si>
  <si>
    <t>10.5.5</t>
  </si>
  <si>
    <t>10.7.1</t>
  </si>
  <si>
    <t>10.7.2</t>
  </si>
  <si>
    <t>10.7.3</t>
  </si>
  <si>
    <t>10.7.4</t>
  </si>
  <si>
    <t>10.8.1</t>
  </si>
  <si>
    <t>10.11.1</t>
  </si>
  <si>
    <t>10.13.1</t>
  </si>
  <si>
    <t>10.13.2</t>
  </si>
  <si>
    <t>10.13.3</t>
  </si>
  <si>
    <t>10.14.1</t>
  </si>
  <si>
    <t>10.14.2</t>
  </si>
  <si>
    <t>10.14.3</t>
  </si>
  <si>
    <t>10.14.4</t>
  </si>
  <si>
    <t>10.14.5</t>
  </si>
  <si>
    <t>10.14.6</t>
  </si>
  <si>
    <t>10.15.1</t>
  </si>
  <si>
    <t>10.15.2</t>
  </si>
  <si>
    <t>10.15.3</t>
  </si>
  <si>
    <t>10.15.4</t>
  </si>
  <si>
    <t>ALAMBRADO PARA QUADRA POLIESPORTIVA, ESTRUTURADO POR TUBOS DE ACO GALVANIZADO, (MONTANTES COM DIAMETRO 2", TRAVESSAS E ESCORAS COM DIÂMETRO 1 ¼), COM TELA DE ARAME GALVANIZADO, FIO 12 BWG E MALHA QUADRADA 5X5CM (EXCETO MURETA).AF_03/2021</t>
  </si>
  <si>
    <t>LOCAÇÃO DA OBRA, EXECUÇÃO DE GABARITO SEM REAPROVEITAMENTO, INCLUSO PINTURA (FACE INTERNA DO RIPÃO 15CM) E PIQUETE COM TESTEMUNHA</t>
  </si>
  <si>
    <t>COMPACTAÇÃO MECÂNICA SEM CONTROLE LABORATÓRIO</t>
  </si>
  <si>
    <t>COMPACTAÇÃO MECÂNICA DE SOLO COM COMPACTADOR DE PERCUSSÃO(SAPO MECÂNICO)</t>
  </si>
  <si>
    <t>MONTAGEM DE ARMADUR ADE ESTACAS, DIÂMETRO = 10,0 MM.AF_09/2021_PS</t>
  </si>
  <si>
    <t>ARMAÇÃO DE PILAR OU VIGA DE ESTRUTURA CONVENCIONAL DE CONCRETO ARMADO UTILIZANDO AÇO CA-50 DE 10,0 MM  -MONTAGEM. AF_06/2022</t>
  </si>
  <si>
    <t>CONSOLO PILARES</t>
  </si>
  <si>
    <t>ARMAÇÃO DE PILAR OU VIGA DE ESTRUTURA CONVENCIONAL DE CONCRETO ARMADOUTILIZANDO AÇO CA-50 DE 10,0 MM-MONTAGEM. AF_06/2022</t>
  </si>
  <si>
    <t>BRACADEIRA METALICA TIPO "U" DIAM. 3/4"</t>
  </si>
  <si>
    <t>CAIXA ENTERRADA ELÉTRICA RETANGULAR, EM ALVENARIA COM BLOCOS DE CONCRETO, FUNDO COM BRITA, DIMENSÕES INTERNAS: 0,4X0,4X0,4 M. AF_12/2020</t>
  </si>
  <si>
    <t>CAIXA METALICA QUADRADA 4"X4"X2"</t>
  </si>
  <si>
    <t>CURVA DE 90 GRAUS AÇO GALVANIZADO DIAM. 3/4"</t>
  </si>
  <si>
    <t>DISJUNTOR TRIPOLAR TIPO DIN,CORRENTE NOMINAL DE 32A-FORNECIMENTO E INSTALAÇÃO.AF_10/2020</t>
  </si>
  <si>
    <t>ELETRODUTO PVC FLEXÍVEL - MANGUEIRA CORRUGADA REFORÇADA-DIAM. 40MM</t>
  </si>
  <si>
    <t xml:space="preserve">ELETRODUTO EM AÇO GALVANIZADO A FOGO DIÂMETRO 3/4"- PESADO </t>
  </si>
  <si>
    <t>FITA DE AUTO FUSAO, ROLO E 10,00 MM</t>
  </si>
  <si>
    <t>FITA ISOLANTE, ROLO DE 20,00M</t>
  </si>
  <si>
    <t>LUMINÁRIA LED TIPO PROJETOR RETANGULAR DE 80WA100W</t>
  </si>
  <si>
    <t>PORCA SEXTAVADA DIAMETRO 1/4"</t>
  </si>
  <si>
    <t>ARRUELA LISA D=1/4"</t>
  </si>
  <si>
    <t>QUADRO DE DISTRIBUIÇÃO DE ENERGIA EM CHAPA DE AÇO GALVANIZADO, DE EMBUTIR,COM BARRAMENTO TRIFÁSICO, PARA18 DISJUNTORES DIN100A-FORNECIMENTO E INSTALAÇÃO.AF_10/2020</t>
  </si>
  <si>
    <t>GAIOLA DE PROTEÇÃO (35X35X15)CM PARA REFLETORES DE LED C/INSTALAÇÃO (GOINFRA+SINAPI)</t>
  </si>
  <si>
    <t>PARAFUSO SEXTAVADO CABEÇA LENTILHA D= 1/4"X5/8"</t>
  </si>
  <si>
    <t>FECHAMENTO QUADRA</t>
  </si>
  <si>
    <t>ALVENARIA DE TIJOLO COMUM 1/2 VEZ - ARGAMASSA (1CI:2CH:8ARML)</t>
  </si>
  <si>
    <t>MURETA P/QUAD.POLIESP.ALV.DE TIJ.FURADO - 1/2 VEZ-C/CHP.E PEDRISCO-H=0,80 M (GOINFRA)</t>
  </si>
  <si>
    <t>ALVENARIA D ETIJOLO FURADO 1/2 VEZ 14X29X9 -6 FUROS-  ARG.(1CALH:4ARML+100KG DECI/M3)</t>
  </si>
  <si>
    <t>ESTRUTURA METÁLICA CONVENCIONAL E MAÇO DO TIPO MR-250 /ASTMA 36 COM FUNDO ANTICORROSIVO</t>
  </si>
  <si>
    <t>COBERTURA COM TELHA GALVANIZADA ONDULADA 0,5 MM COM ACESSÓRIOS</t>
  </si>
  <si>
    <t>GUARDA-CORPO COM CORRIMÃO-INCLUSO PINTURA-PADRÃO SEDUC(GOINFRA)</t>
  </si>
  <si>
    <t>PISO LAMINADO COM CONCRETO USINADO 20 MPA E=7 CM</t>
  </si>
  <si>
    <t>ASSENTO ARQUIBANCADA</t>
  </si>
  <si>
    <t>PISO CONCRETO DESEMPENADO ESPESSURA = 5 CM 1:2,5:3,5</t>
  </si>
  <si>
    <t>PASSEIO PROTECAO EM CONC.DESEMPEN.5 CM 1:2,5:3,5 (INCLUSO ESPELHO DE 30CM/ESCAVAÇÃO/REATERRO/APILOAMENTO/ATERRO INTERNO)</t>
  </si>
  <si>
    <t>PINTURA ALVENARIAS, MURETAS EXTERNAS, PILARES E VIGAS</t>
  </si>
  <si>
    <t>PINTURA MURETAS INTERNAS E ARQUIBANCADAS</t>
  </si>
  <si>
    <t>PINTURA DE PISO COM TINTA EPÓXI, APLICAÇÃO MANUAL, 2 DEMÃOS, INCLUSO PRIMER EPÓXI.AF_05/2021</t>
  </si>
  <si>
    <t>PINTURA ALAMBRADO</t>
  </si>
  <si>
    <t>PINTURA DA ESTRUTURA METÁLICA</t>
  </si>
  <si>
    <t>PINTURA DO PISO DA QUADRA</t>
  </si>
  <si>
    <t>PINTURA DE DEMARCAÇÃO DE QUADRA POLIESPORTIVA COM TINTA EPÓXI, E= 5 CM, APLICAÇÃO MANUAL.AF_05/2021</t>
  </si>
  <si>
    <t>PISO DA QUADRA</t>
  </si>
  <si>
    <t>ARMAÇÃO EM TELA DE AÇO SOLDADA NERVURADA Q-92, AÇO-60, 4,2mm, MALHA15x15 CM (GOINFRA+ SINAPI)</t>
  </si>
  <si>
    <t>CONJUNTO PARA VOLEIBOL EM FERRO GALVANIZADO COM PINTURA (2 SUPORTES)</t>
  </si>
  <si>
    <t>TRAVES FERRO GALVANIZADO PARA FUTEBOL DE SALÃO PINTADAS-3,00 x2,00M-2 UNID.</t>
  </si>
  <si>
    <t>SUPORTE PADRÃO PARA TABELA BASQUETE EM "U" ENRIJECIDO-2 UNID. (ASSENTADOS/PINTADOS)</t>
  </si>
  <si>
    <t>TABELA PARA BASQUETE ESTRUTURA METÁLICA MADEIRA DE LEI (ASSENT./PINTADAS) AROMETÁLICO - 2 UNID.</t>
  </si>
  <si>
    <t>BLOCO PASSARELA MODELO 02 - SEC. XXI -  REV.2015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</si>
  <si>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</si>
  <si>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</si>
  <si>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</si>
  <si>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</si>
  <si>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</si>
  <si>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</si>
  <si>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</si>
  <si>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</si>
  <si>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</si>
  <si>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</si>
  <si>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11.4.1</t>
  </si>
  <si>
    <t>11.7.1</t>
  </si>
  <si>
    <t>11.7.2</t>
  </si>
  <si>
    <t>11.8.1</t>
  </si>
  <si>
    <t>11.9.1</t>
  </si>
  <si>
    <t>11.9.2</t>
  </si>
  <si>
    <t>ESTACAS E BLOCOS</t>
  </si>
  <si>
    <t>LASTRO DE CONCRETO MAGRO, APLICADO EM BLOCOS DE COROAMENTO OU APATAS.AF_08/2017</t>
  </si>
  <si>
    <t>COBERTURA COM TELHA CHAPA GALVANIZADA TRAPEZOIDAL 0,5 MM COM ACESSÓRIOS</t>
  </si>
  <si>
    <t>CALHA E RUFO</t>
  </si>
  <si>
    <t>CALHA DE CHAPA GALVANIZADA</t>
  </si>
  <si>
    <t>RUFO DE CHAPA GALVANIZADA</t>
  </si>
  <si>
    <t>GRANITINA 8MM FUNDIDA COM CONTRAPISO (1CI:3ARML) E= 2CM E JUNTA PLASTICA 27MM</t>
  </si>
  <si>
    <t>RODAPÉ FUNDIDO DE GRANITINA 7CM</t>
  </si>
  <si>
    <t>RASPAGEM E APLICAÇÃO RESINA ACRÍLICA DUAS DEMÃOS</t>
  </si>
  <si>
    <t>BASE EM CONCRETO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</si>
  <si>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</si>
  <si>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</si>
  <si>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</si>
  <si>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</si>
  <si>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</si>
  <si>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</si>
  <si>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</si>
  <si>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</si>
  <si>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</si>
  <si>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</si>
  <si>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12.4.1</t>
  </si>
  <si>
    <t>12.7.1</t>
  </si>
  <si>
    <t>12.7.2</t>
  </si>
  <si>
    <t>12.8.1</t>
  </si>
  <si>
    <t>12.9.1</t>
  </si>
  <si>
    <t>12.9.2</t>
  </si>
  <si>
    <t>PLACA DE INAUGURAÇÃO AÇO ESCOVADO 60X120 CM</t>
  </si>
  <si>
    <t>REGULARIZAÇÃO DO TERRENO SEM APILOAMENTO COMT RANSPORTE MANUAL DA TERRA ESCAVADA</t>
  </si>
  <si>
    <t>ESTACA ATRADO DIAM.30 CM SEM FERRO</t>
  </si>
  <si>
    <t>ESCAVACAO MANUAL DE VALA S(SAPATAS/BLOCOS)</t>
  </si>
  <si>
    <t>LASTRO DE CONCRETO MAGRO, APLICADO EM BLOCOS DE COROAMENTO OU SAPATAS. AF_08/2017</t>
  </si>
  <si>
    <t>PREPARO COM BETONEIRA E TRANSPORTE MANUAL DE CONCRETO FCK=15 MPA-(O.C.)</t>
  </si>
  <si>
    <t>LANÇAMENTO/APLICAÇÃO/ADENSAMENTO MANUAL DE CONCRETO -(O.C.)</t>
  </si>
  <si>
    <t>LASTRO DE CONCRETO REGULARIZADO IMPERMEABILIZADO 1:3:6 ESP=5CM (BASE)</t>
  </si>
  <si>
    <t>GRANITINA 8MM FUNDIDA COM CONTRAPISO (1CI:3ARML) E=2CM E JUNTA PLASTICA 27MM</t>
  </si>
  <si>
    <t>13.1</t>
  </si>
  <si>
    <t>123.2</t>
  </si>
  <si>
    <t>13.3</t>
  </si>
  <si>
    <t>LASTRO DE BRITA PARA PISO - (OBRASCIVIS)</t>
  </si>
  <si>
    <t>PISO LAMINADO COM CONCRETO USINADO 20MPA E=5CM</t>
  </si>
  <si>
    <t xml:space="preserve">MEIO FIO PD.GOINFRA EM CONC.PRÉMOLD. RETO/CURVO (9v12X30X100CM), FC28=20MPA COM ARGAM.(1CI:3ARMLC)P/ARREMATE DO REJUNT.-INCLUSO ESCAV./APILOAM./REATERRO E CONC.FC28= 10MPA P/ASSENTAM.E CHUMBAMENTO </t>
  </si>
  <si>
    <t>PLANTIO DE GRAMA ESMERALDA OU SÃO CARLOS OU CURITIBANA,  EM PLACAS. AF_05/2022</t>
  </si>
  <si>
    <t>BANCO CONCRETO POLIDO BASE EM ALVENARIA TIJOLO APARENTE PINTADA-PADRÃO GOINFRA</t>
  </si>
  <si>
    <t>PERGOLADO METÁLICO MOD-1 SEDUC (PEQUENO) COM PINTURA E SEM PISO, DIMENSÃO 5,17 mx10,28m, FORNECIMENTO  E EINSTALAÇÃO (GOINFRA)</t>
  </si>
  <si>
    <t>14.1</t>
  </si>
  <si>
    <t>14.2</t>
  </si>
  <si>
    <t>14.3</t>
  </si>
  <si>
    <t>14.4</t>
  </si>
  <si>
    <t>14.2.1</t>
  </si>
  <si>
    <t>14.2.2</t>
  </si>
  <si>
    <t>MURO ARRIMO EM BLOCO DE CONCRETO, SEM REVESTIMENTO (COM ALTURA ATÉ 2,60M) - INCLUSO FUNDAÇÃO(GOINFRA+SINAPI)</t>
  </si>
  <si>
    <t>CONCRETO FCK= 25MPA, TRAÇO 1:2,2:2,5 (EM MASSA SECA DE CIMENTO/AREIA MÉDIA/SEIXO ROLADO) - PREPARO MECÂNICO COM BETONEIRA 400 L.AF_05/2021</t>
  </si>
  <si>
    <t>ACO CA-25-6,3MM(1/4") -(OBRASCIVIS)</t>
  </si>
  <si>
    <t>LASTRO DE BRITA-(OBRASCIVIS)</t>
  </si>
  <si>
    <t>CONCRETO FCK= 25MPA, TRAÇO 1:2,2:2,5 (EM MASSA SECA DE CIMENTO/AREIA MÉDIA/SEIXO ROLADO) -PREPARO MECÂNICO COM BETONEIRA 400 L.AF_05/2021</t>
  </si>
  <si>
    <t>FORMA CHAPA DE COMPENSADO RESINADO 12MM-VIGA/PILAR U=4V-(OBRASCIVIS)</t>
  </si>
  <si>
    <t>15.1</t>
  </si>
  <si>
    <t>15.2</t>
  </si>
  <si>
    <t>15.3</t>
  </si>
  <si>
    <t>15.4</t>
  </si>
  <si>
    <t>LASTRO DE BRITA PARA PISO-(OBRASCIVIS)</t>
  </si>
  <si>
    <t>PISO LAMINADO COM CONCRETO 20MPA E=7CM</t>
  </si>
  <si>
    <t>ARMAÇÃO EM TELA DE AÇO SOLDADA NERVURADA Q-92,AÇO-60, 4,2mm, MALHA15x15 CM (GOINFRA+ SINAPI)</t>
  </si>
  <si>
    <t xml:space="preserve">MEIO FIO PD.GOINFRA EM CONC.PRÉMOLD. RETO/CURVO (9v12X30X100CM), FC28=30MPA COM ARGAM.(1CI:3ARMLC)P/ARREMATE DO REJUNT.-INCLUSO ESCAV./APILOAM./REATERRO E CONC.FC28= 10MPAP/ASSENTAM.E CHUMBAMENTO </t>
  </si>
  <si>
    <t>PINTURA DE SÍMBOLO (PCD, GESTANTE OU IDOSO) COM TINTA ACRILICA PARA PISO UTILIZANDO GABARITO DE POLIESTIRENO (120X120 CM)</t>
  </si>
  <si>
    <t>PLACA DE SINALIZAÇÃO, DIM.: 60X80 CM - "ESTACIONAMENTO RESERVADO - IDOSOS", INCLUSO BARROTE PARA FIXAÇÃO -FORNECIMENTO E INSTALAÇÃO(ORSE)</t>
  </si>
  <si>
    <t>PLACA DE SINALIZAÇÃO, DIM.: 60X80 CM - "ESTACIONAMENTO RESERVADO - DEFICIENTE", INCLUSO BARROTE PARA FIXAÇÃO -FORNECIMENTO E INSTALAÇÃO (ORSE)</t>
  </si>
  <si>
    <t>GUARDA BICICLETAS</t>
  </si>
  <si>
    <t>PINTURA TINTA POLIESPORTIVA - 2 DEMÃOS (PISOS E CIMENTADOS)</t>
  </si>
  <si>
    <t>PINTURA DE MEIO - FIO COM TINTA BRANCA A BASE DE CAL(CAIAÇÃO).AF_05/2021</t>
  </si>
  <si>
    <t>16.1</t>
  </si>
  <si>
    <t>16.2</t>
  </si>
  <si>
    <t>16.3</t>
  </si>
  <si>
    <t>17.1</t>
  </si>
  <si>
    <t>PLANTIO DE GRAMA ESMERALDA OU SÃO CARLOS OU CURITIBANA, EM PLACAS.AF_05/2022</t>
  </si>
  <si>
    <t>PLANTIO DE ÁRVORE ORNAMENTAL COM ALTURA DE MUDA MENOR OU IGUAL A 2,00 M.AF_05/2018</t>
  </si>
  <si>
    <t>PLANTIO DE ÁRVORE ORNAMENTAL COM ALTURA DE MUDA MAIOR QUE 2,00M E MENOR OU IGUAL A 4,00M. AF_05/2018</t>
  </si>
  <si>
    <t>PLANTIO DE ARBUSTO OU CERCA VIVA.AF_05/2018</t>
  </si>
  <si>
    <t>MASTROS PARA BANDEIRAS EM FERRO GALVANIZADO (ASSENTADOS/PINTADOS) - 3 UNID.</t>
  </si>
  <si>
    <t>18.1</t>
  </si>
  <si>
    <t>18.2</t>
  </si>
  <si>
    <t>18.3</t>
  </si>
  <si>
    <t>MURO DE ALVENARIA TIJOLO FURADO 1/2 VEZ ( H=2,50M) COM FUNDAÇÃO - SEM REVESTIMENTOS (PADRÃO GOINFRA) -(GOINFRA)</t>
  </si>
  <si>
    <t>LETREIRO MÉDIO A GRANDE PORTE - FEITO A PINCEL COM ESMALTE SINTÉTICO - (GOINFRA)</t>
  </si>
  <si>
    <t>MOLDURA TIPO "U" INVERTIDO EM ARGAMASSA COM 2CM DE ESPESSURA TIPOPINGADEIRA EM MURO/PLATIBANDA (APARTE VERTICAL DESCE 2,5CM)</t>
  </si>
  <si>
    <t>19.1</t>
  </si>
  <si>
    <t>19.2</t>
  </si>
  <si>
    <t>PORTÃO DE CORRER E ABRIR CONJUGADO PT-8C/FERRAGENS</t>
  </si>
  <si>
    <t>PORTÃO DEA BRIR 01 FOLHA COM CHAPA TRAPEZOIDAL/TUBO DE ACO PT-5 C/FERRAGENS</t>
  </si>
  <si>
    <t>20.1</t>
  </si>
  <si>
    <t>20.2</t>
  </si>
  <si>
    <t>20.3</t>
  </si>
  <si>
    <t>20.4</t>
  </si>
  <si>
    <t>PISO DE LADRILHO HIDRÁULICO COLORIDO MODELO TÁTIL( ALERTA OU DIRECIONAL) SEM LASTRO</t>
  </si>
  <si>
    <t>MAPA TÁTIL EM CHAPA DE ACRÍLICO 70X50 CM - FORNECIMENTO E INSTALAÇÃO (GOINFRA+ ORSE)</t>
  </si>
  <si>
    <t>SINALIZAÇÃO DE DEGRAUS FOTOLUMINESCENTE 7X3CM - FORNECIMENTO E INSTALAÇÃO (GOINFRA+ ORSE)</t>
  </si>
  <si>
    <t>ACIONADOR MANUAL DE ALARME CONVENCIONAL, TIPO "APERTEAQUI" - FORNECIMENTO E INSTALAÇÃO(GOINFRA+ ORSE)</t>
  </si>
  <si>
    <t>PISO DE LADRILHO HIDRÁULICO COLORIDO MODELO TÁTIL(ALERTA OU DIRECIONAL) SEM LASTRO</t>
  </si>
  <si>
    <t>PISO DE BORRACHA COLORIDO MODELO TÁTIL (ALERTA OU DIRECIONAL) INCLUSO CONTRAPISO (1CI:3ARML)C/E=2CM E NATADECIMENTO</t>
  </si>
  <si>
    <t>GUARDA-CORPO COM CORRIMÃO-INCLUSO PINTURA-PADRÃO SEDUC (GOINFRA)</t>
  </si>
  <si>
    <t>GRADE DE FRENTE/TUBO DE AÇO COM ESTACA D=25CM ARMADA-GF-2</t>
  </si>
  <si>
    <t>PAREDE DE CONTENÇÃO COM CANALETA DE CONCRETO 14X19X19 CM, ARMADA COM DUAS BARRAS DE AÇO 50-A8,0 MM (5/16"), IMPERMEABILIZADA, REBOCADA E PINTADA (1 FACE) -ALTURA MÁXIMA DE 1M (GOINFRA)</t>
  </si>
  <si>
    <t>EXTINTOR MULTI USO EM PO ABC (6KG) -CAPACIDADE EXTINTORA 3 A 20BC</t>
  </si>
  <si>
    <t>LUMINÁRIA DE EMERGÊNCIA, COM 30 LÂMPADAS LED DE 2 W, SEM REATOR - FORNECIMENTO E INSTALAÇÃO.AF_02/2020</t>
  </si>
  <si>
    <t>SINALIZADOR FOTOLUMINESCENTE PARA EXTINTOR (GOINFRA+ SINAPI)</t>
  </si>
  <si>
    <t>SINALIZADOR FOTOLUMINESCENTE DE EMERGÊNCIA (GOINFRA+ SINAPI)</t>
  </si>
  <si>
    <t>PLACA DE SINALIZAÇÃO EM PVC COD 01 - (300X300) PROIBIDO FUMAR (GOINFRA+ SINAPI)</t>
  </si>
  <si>
    <t>PLACA DE SINALIZAÇÃO EM PVC COD 06 - (300X300) PERIGO INFLAMÁVEL (GOINFRA+ SINAPI)</t>
  </si>
  <si>
    <t>PLACA DE SINALIZAÇÃO EM PVC COD 13 - (316X158) SAÍDA DE EMERGÊNCIA (GOINFRA+SINAPI)</t>
  </si>
  <si>
    <t>PLACA DE SINALIZAÇÃO EM PVC COD 17 - (316X158) MENSAGEM "SAÍDA" (GOINFRA+SINAPI)</t>
  </si>
  <si>
    <t>23.1</t>
  </si>
  <si>
    <t>22.2</t>
  </si>
  <si>
    <t>22.1</t>
  </si>
  <si>
    <t>21.2</t>
  </si>
  <si>
    <t>21.1</t>
  </si>
  <si>
    <t>24.1</t>
  </si>
  <si>
    <t>25.1</t>
  </si>
  <si>
    <t>25.2</t>
  </si>
  <si>
    <t>25.3</t>
  </si>
  <si>
    <t>25.4</t>
  </si>
  <si>
    <t>25.5</t>
  </si>
  <si>
    <t>25.6</t>
  </si>
  <si>
    <t>25.7</t>
  </si>
  <si>
    <t>25.1.1</t>
  </si>
  <si>
    <t>25.1.2</t>
  </si>
  <si>
    <t>25.1.3</t>
  </si>
  <si>
    <t>25.1.4</t>
  </si>
  <si>
    <t>25.1.5</t>
  </si>
  <si>
    <t>25.1.6</t>
  </si>
  <si>
    <t>25.1.7</t>
  </si>
  <si>
    <t>25.2.1</t>
  </si>
  <si>
    <t>25.3.1</t>
  </si>
  <si>
    <t>25.4.1</t>
  </si>
  <si>
    <t>25.5.1</t>
  </si>
  <si>
    <t>25.6.1</t>
  </si>
  <si>
    <t>25.7.1</t>
  </si>
  <si>
    <t>25.1.5.1</t>
  </si>
  <si>
    <t>25.1.5.2</t>
  </si>
  <si>
    <t>25.1.5.3</t>
  </si>
  <si>
    <t>IMPLANTAÇÃO -Q DG</t>
  </si>
  <si>
    <t>CABO FLEXÍVEL PVC (70°C),0,6/1 KV,6 MM2</t>
  </si>
  <si>
    <t>CABO DE COBRE FLEXÍVEL ISOLADO, 10MM², ANTI - CHAMA 0,6/1,0KV, PARA DISTRIBUIÇÃO -FORNECIMENTO E INSTALAÇÃO.AF_12/2015</t>
  </si>
  <si>
    <t>CABO DE COBRE FLEXÍVEL ISOLADO, 16MM², ANTI - CHAMA 0,6/1,0KV, PARA DISTRIBUIÇÃO - FORNECIMENTO E INSTALAÇÃO.AF_12/2015</t>
  </si>
  <si>
    <t>CABO DE COBRE FLEXÍVEL ISOLADO, 35MM², ANTI - CHAMA 0,6/1,0KV, PARA REDE ENTERRADA DE DISTRIBUIÇÃO DE ENERGIA ELÉTRICA - FORNECIMENTO E INSTALAÇÃO.AF_12/2021</t>
  </si>
  <si>
    <t>CABO EPR/XLPE (90°C)1 KV-70 MM2</t>
  </si>
  <si>
    <t>DISJUNTOR TRIPOLAR TIPO DIN, CORRENTE NOMINAL DE 32A - FORNECIMENTO E INSTALAÇÃO.AF_10/2020</t>
  </si>
  <si>
    <t>DISJUNTOR TRIPOLAR D E60 A 100-A</t>
  </si>
  <si>
    <t>DISJUNTOR TRIPOLAR DE 150 A 175-A</t>
  </si>
  <si>
    <t>DISPOSITIVO DE PROTEÇÃO CONTRA SURTOS(D.P.S.)275V DE 90KA</t>
  </si>
  <si>
    <t>ELETRODUTO FLEXÍVEL CORRUGADO, PEAD, DN50 (11/2"), PARA REDE ENTERRADA DE DISTRIBUIÇÃO D EENERGIA ELÉTRICA - FORNECIMENTO E INSTALAÇÃO.AF_12/2021</t>
  </si>
  <si>
    <t>ELETRODUTO FLEXÍVEL CORRUGADO, PEAD, DN63 (2"), PARA REDE ENTERRADA DE DISTRIBUIÇÃO DE ENERGIA ELÉTRICA - FORNECIMENTO E INSTALAÇÃO.AF_12/2021</t>
  </si>
  <si>
    <t>ELETRODUTO FLEXÍVEL CORRUGADO, PEAD, DN90 (3"), PARA REDE ENTERRADA DE DISTRIBUIÇÃO DE ENERGIA ELÉTRICA - FORNECIMENTO E INSTALAÇÃO.AF_12/2021</t>
  </si>
  <si>
    <t>QUADRO DE DISTRIBUIÇÃO DE EMBUTIR METÁLICO CB-56E-225A</t>
  </si>
  <si>
    <t>CHAPA DE ACRÍLICO PARA QUADRO DE DISTRIBUIÇÃO - FORNECIMENTO E INSTALAÇÃO 
(GOINFRA+ ORSE)</t>
  </si>
  <si>
    <t>CHAPA DE ACRÍLICO PARA QUADRO DE DISTRIBUIÇÃO - FORNECIMENTO E INSTALAÇÃO (GOINFRA+ ORSE)</t>
  </si>
  <si>
    <t>QD 01</t>
  </si>
  <si>
    <t>CONDULETE DE PVC - CAIXA COM 5 ENTRADAS</t>
  </si>
  <si>
    <t>CABO FLEXÍVEL, PVC (70°C),450/750 V, 4 MM2</t>
  </si>
  <si>
    <t>INTERRUPTOR SIMPLES (1MÓDULO) COM 1 TOMADA DE EMBUTIR 2P+T 10A, INCLUINDO SUPORTE E PLACA - FORNECIMENTO E INSTALAÇÃO.AF_03/2023</t>
  </si>
  <si>
    <t>DISJUNTOR MONOPOLAR TIPO DIN, CORRENTE NOMINAL DE 25A - FORNECIMENTO E INSTALAÇÃO.AF_10/2020</t>
  </si>
  <si>
    <t>DISJUNTOR TRIPOLAR DE 60 A 100-A</t>
  </si>
  <si>
    <t>DISPOSITIVO DE PROTEÇÃO CONTRA SURTOS(D.P.S.)275V D E8 A 40KA</t>
  </si>
  <si>
    <t>INTERRUPTOR DIFERENCIAL RESIDUAL (D.R.) TETRAPOLAR DE 63A-30mA</t>
  </si>
  <si>
    <t>ELETRODUTO FLEXÍVEL CORRUGADO, PEAD, DN63 (2"), PARARE DE ENTERRADA DE DISTRIBUIÇÃO DE ENERGIA LÉTRICA - FORNECIMENTO E INSTALAÇÃO.AF_12/2021</t>
  </si>
  <si>
    <t>ELETRODUTO FLEXÍVEL CORRUGADO, PEAD, DN90 (3"), PARA REDE ENTERRADA DE DISTRIBUIÇÃO DEENERGIA ELÉTRICA - FORNECIMENTO E INSTALAÇÃO.AF_12/2021</t>
  </si>
  <si>
    <t>POSTE EM AÇO GALVANIZADO H=3,00M, COM 02 LUMINÁRIAS LED DE 33W ATE 50W - FORNECIMENTO E INSTALAÇÃO.INCLUSO BASE DE CONCRETO (SINAPI+ GOINFRA)</t>
  </si>
  <si>
    <t>LUMINÁRIA DE EMBUTIR COM ALETA S2 X16/18/20 W INCLUSO CORTE NO FORRO - FORNECIMENTO E INSTALAÇÃO(GOINFRA+ ORSE)</t>
  </si>
  <si>
    <t>REFLETOR DE LED HOLOFORTE 50W (GOINFRA+ SINAPI)</t>
  </si>
  <si>
    <t>QUADRO DE DISTRIBUIÇÃO DE EMBUTIR METÁLICO CB-34E-150A</t>
  </si>
  <si>
    <t>QD 07</t>
  </si>
  <si>
    <t>TOMADA INDUSTRIAL NÃO METÁLICA SOBREPOR FÊMEA 3 POLOS + TERRA 32 A220/240 (COT)</t>
  </si>
  <si>
    <t>CABO DE COBRE FLEXÍVEL ISOLADO, 4 MM², ANTI - CHAMA 0,6/1,0KV, PARA CIRCUITOS TERMINAIS-FORNECIMENTO E INSTALAÇÃO.AF_03/2023</t>
  </si>
  <si>
    <t>DISJUNTOR TRIPOLAR TIPO DIN, CORRENTE NOMINAL DE 25A - FORNECIMENTO E INSTALAÇÃO.AF_10/2020</t>
  </si>
  <si>
    <t>DISPOSITIVO DE PROTEÇÃO CONTRA SURTOS(D.P.S.)275V DE 8 A 40KA</t>
  </si>
  <si>
    <t>INTERRUPTOR DIFERENCIAL RESIDUAL (D.R.) TETRAPOLAR DE 40 A-30mA</t>
  </si>
  <si>
    <t>ELETRODUTO FLEXÍVEL CORRUGADO, PEAD, DN50 (11/2"), PARA REDE ENTERRADA DE DISTRIBUIÇÃO DE ENERGIA ELÉTRICA - FORNECIMENTO E INSTALAÇÃO.AF_12/2021</t>
  </si>
  <si>
    <t>QUADRO DE DISTRIBUIÇÃO DE EMBUTIR METÁLICO CB-24E-150A</t>
  </si>
  <si>
    <t>ILUMINAÇÃO DE EMERGÊNCIA</t>
  </si>
  <si>
    <t>TAMPA PARA CONDULETE DE PVC PARA 1 TOMADA</t>
  </si>
  <si>
    <t>CABO DE COBRE FLEXÍVEL ISOLADO, 2,5 MM², ANTI - CHAMA 450/750 V, PARA CIRCUITOS TERMINAIS - FORNECIMENTO E INSTALAÇÃO.AF_03/2023</t>
  </si>
  <si>
    <t>ELETRODUTO DE PVC RIGIDO DIAMETRO 3/4"</t>
  </si>
  <si>
    <t>ESCAVACAO MANUAL DE ALAS &lt; 1 MTS.(OBRAS CIVIS)</t>
  </si>
  <si>
    <t>FITA DE AUTO FUSAO, ROLO E 10,00MM</t>
  </si>
  <si>
    <t>CONDULETE DE ALUMÍNIO, TIPO C, PARA ELETRODUTO DE AÇO GALVANIZADO DN20 MM (3/4''), APARENTE - FORNECIMENTO E INSTALAÇÃO.AF_10/2022</t>
  </si>
  <si>
    <t>HASTE REV.COBRE(COPPERWELD) 5/8"X3,00 M C/CONECTOR</t>
  </si>
  <si>
    <t>CONECTOR DE MEDIÇÃO EM BRONZE C/ 4 PARAFUSOS P/CABOS DE COBRE 16-70MM² REF.TEL-560 (PÁRA-RAIO) - FORNECIMENTO E INSTALAÇÃO(GOINFRA+ ORSE)</t>
  </si>
  <si>
    <t>CAIXA DE INSPEÇÃO PARA ATERRAMENTO, CIRCULAR, EM POLIETILENO, DIÂMETRO
INTERNO = 0,3 M.AF_12/2020</t>
  </si>
  <si>
    <t>CAIXA DE INSPEÇÃO PARA ATERRAMENTO, CIRCULAR, EM POLIETILENO, DIÂMETRO INTERNO = 0,3 M.AF_12/2020</t>
  </si>
  <si>
    <t>TAMPA DE FERRO FUNDIDO 300MM PARA CAIXA DE INSPEÇÃO DE ATERRAMENTO (GOINFRA+ SINAPI)</t>
  </si>
  <si>
    <t>ATERRAMENTO - SOLDA EXOTÉRMICA - CARTUCHO 90 G</t>
  </si>
  <si>
    <t>CABO DE COBRE NU 50 MM2</t>
  </si>
  <si>
    <t>ARAME GALVANIZADO 12 BWG</t>
  </si>
  <si>
    <t>CAIXA DE EQUIPOTENCIALIZAÇÃO (GOINFRA+ COT)</t>
  </si>
  <si>
    <t>CAPTAÇÃO E DESCIDAS</t>
  </si>
  <si>
    <t>TERMINAL AÉREO EM AÇO GALVANIZADO A FOGO H=35CM X3/8" (SPDA), FIXAÇÃOHORIZONTAL E COM BANDEIRINHA - FORNECIMENTO E INSTALAÇÃO (GOINFRA+ ORSE)</t>
  </si>
  <si>
    <t>PRESILHA DE LATÃO, L=20MM, PARA FIXAÇÃO DE CABOS DE COBRE, FURO D=5MM, PARA CABOS 16MM² A 25MM², REF:TEL-743 OU SIMILAR(SPDA) -FORNECIMENTO E INSTALAÇÃO (GOINFRA+ ORSE)</t>
  </si>
  <si>
    <t>CONDULETE DE ALUMÍNIO, TIPO C, PARA ELETRODUTO D EAÇO GALVANIZADO DN20 MM (3/4''), APARENTE - FORNECIMENTO FONSTALAÇÃO.AF_10/2022</t>
  </si>
  <si>
    <t>CONECTOR TIPO PARAFUSO FENDIDO 35 MM2</t>
  </si>
  <si>
    <t>PARAFUSO P/BUCHA S-8</t>
  </si>
  <si>
    <t>BUCHA DE NYLON S-8</t>
  </si>
  <si>
    <t>CABO DE COBRE NU 35 MM2</t>
  </si>
  <si>
    <t>CONECTOR CABO - HASTE EM BRONZE NATURAL PARA 2 CABOS COBRE DE 16MM² A 70MM² COM GRAMPO "U" E PORCAS DE AÇO GALV. REF:TEL-583 OUSIMILAR - FORNECIMENTO E INSTALAÇÃO (GOINFRA+ ORSE)</t>
  </si>
  <si>
    <t>FORNECIMENTO E INSTALAÇÃO DE HASTE DE ATERRAMENTO GALVANIZADA A FOGO  3/8"X3,45M (RE-BAR) TEL-760, EXCLUSIVE CLIPS(GOINFRA+ ORSE)</t>
  </si>
  <si>
    <t>MASTRO P/PARA RAIO 1.1/2 6M T+ ABRAC C/ 3 ESTAI P/MASTRO 1.1/2 + SINALEIRO TOPO C/FOTOCELULA+ ABRAC PARA SINALEIRO(GOINFRA+ SINAPI)</t>
  </si>
  <si>
    <t>CAPTOR TIPO FRANKLIN PARA SPDA - FORNECIMENTO E INSTALAÇÃO.AF_08/2023</t>
  </si>
  <si>
    <t>SWITCH 24 PORTAS C/ 4PORTAS SFP(GOINFRA+ COT)</t>
  </si>
  <si>
    <t>TOMADA PARA 02 (DOIS) CONECTORES RJ-45, CATEGORIA 6, PARA INSTALAÇÃO EM CX 4X2, COMPLETA".(GOINFRA+ COT)</t>
  </si>
  <si>
    <t>TOMADA LOGICA RJ-45 TIPO KEYSTON E JACK,CAT.6</t>
  </si>
  <si>
    <t>CONECTOR MACHO RJ-45 CAT.6</t>
  </si>
  <si>
    <t>PATCH PANEL 48 PORTAS, CATEGORIA 6 -FORNECIMENTO E INSTALAÇÃO.AF_11/2019</t>
  </si>
  <si>
    <t>KIT DE VENTILAÇÃO DE TETO PARA RACK(COT)</t>
  </si>
  <si>
    <t>ORGANIZADOR DE CABOS(GUIA) PARA RACK 19"1 U</t>
  </si>
  <si>
    <t>RACK FECHADO DE PAREDE COM PORTA EM ACRÍLICO-12 U´S</t>
  </si>
  <si>
    <t>RÉGUA DE TOMADA P/RACK-FORNECIMENTO EINSTALAÇÃO-(GOINFRA+ ORSE)</t>
  </si>
  <si>
    <t>CAIXA METALICA RETANGULAR 4"X2"X2"</t>
  </si>
  <si>
    <t>CABO UTP-4P, CAT.6, 24 AWG</t>
  </si>
  <si>
    <t>ELETRODUTO FLEXÍVEL CORRUGADO, PEAD,D N50 (11/2"), PARA REDE ENTERRADA DE DISTRIBUIÇÃO DE ENERGIA ELÉTRICA - FORNECIMENTO E INSTALAÇÃO.AF_12/2021</t>
  </si>
  <si>
    <t>ELETRODUTO DE PVC RIGIDO DIAMETRO 1"</t>
  </si>
  <si>
    <t>PERFILADO LISO 38x38x6000MM - CHAPA 18 (GOINFRA+ COT)</t>
  </si>
  <si>
    <t>TAMPA DE ENCAIXE PARA PERFILADO DE 38X38MM(GOINFRA+ COT)</t>
  </si>
  <si>
    <t>SUPORTE VERTICAL PARA ELETROCALHA 50X50MM (GOINFRA+ COT)</t>
  </si>
  <si>
    <t>EMENDA INTERNA P/PERFILADO (38X38MM)(GOINFRA+ COT)</t>
  </si>
  <si>
    <t>TERMINAL PARA PERFILADO 38X38MM(GOINFRA+ COT)</t>
  </si>
  <si>
    <t>SAÍDA LATERAL DE PERFILADO PARA ELETRODUTO DE 3/4"(GOINFRA+ COT)</t>
  </si>
  <si>
    <t>CERTIFICAÇÃO DIGITAL DE REDE PARA CABEAMENTO ESTRUTURADO</t>
  </si>
  <si>
    <t>PARAFUSO FENDA AUTOTARRACHANTE AÇO INOX DIAM 4,2x32mm²(COT)</t>
  </si>
  <si>
    <t>VERGALHAO ROSCA TOTAL D=1/4"</t>
  </si>
  <si>
    <t>SUBESTAÇÃO 112,5 kVA</t>
  </si>
  <si>
    <t>TRANSFORMADOR DE DISTRIBUIÇÃO, 112,5KVA, TRIFÁSICO, 60 HZ, CLASSE 15 KV, IMERSO EM ÓLEO MINERAL, INSTALAÇÃO EM POSTE(NÃO INCLUSO SUPORTE)-FORNECIMENTOE INSTALAÇÃO.AF_12/2020</t>
  </si>
  <si>
    <t xml:space="preserve">ELETRODUTO EM AÇO GALVANIZADO A FOGO DIÂMETRO 2 1/2"-PESADO </t>
  </si>
  <si>
    <t>LUVA EM AÇO ZINCADO DIÂMETRO 2.1/2"</t>
  </si>
  <si>
    <t>CABECOTE DE LIGA DE ALUMINIO DIAM.2.1/2"</t>
  </si>
  <si>
    <t>ELETRODUTO DE PVC RIGIDO DIAMETRO 2.1/2"</t>
  </si>
  <si>
    <t>LUVA PVC ROSQUEAVEL DIAMETRO 2.1/2"</t>
  </si>
  <si>
    <t>CURVA DE 90 GRAUS DE PVC RIGIDO DIAM.2.1/2"</t>
  </si>
  <si>
    <t>ELETRODUTO DE PVC RIGIDO DIAMETRO 1.1/2"</t>
  </si>
  <si>
    <t>LUVA PVC ROSQUEAVEL DIAMETRO 1.1/2"</t>
  </si>
  <si>
    <t>CURVA DE 90 GRAUS DE PVC RIGIDO DIAM.1.1/2"</t>
  </si>
  <si>
    <t>CAIXA METÁLICA PARA PROTEÇÃO GERAL 820X750X266MM DE 250A A 350A</t>
  </si>
  <si>
    <t>MANILHA-SAPATILHA EM AÇO GALVANIZADO</t>
  </si>
  <si>
    <t>ISOLADOR DE ANCORAGEM POLIMÉRICO15KV</t>
  </si>
  <si>
    <t>BRAÇO C AÇO GALVANIZADO ,CONFORME NTD-17</t>
  </si>
  <si>
    <t>CAPUZ PARA PROTEÇÃO DOS PARARAIOS (GOINFRA+ COT)</t>
  </si>
  <si>
    <t>PARARAIOS DISTRIBUIDOR POLIMÉRICO ÓXIDO DE ZINCOS/CENTELHADOR C/ DESLIGAMENTO AUTOMÁTICO 15KV,10KA</t>
  </si>
  <si>
    <t>SUPORTE PARA TRANSFORMADOR EM POSTE DE CONCRETO DUPLOT -FORNECIMENTO E INSTALAÇÃO.AF_12/2020</t>
  </si>
  <si>
    <t>CABO DE COBRE NU 25 MM2(4,73 M/KG)</t>
  </si>
  <si>
    <t>CABO DE COBRE NU 16 MM2(6,94 M/KG)</t>
  </si>
  <si>
    <t>ARAME DE AÇO GALVANIZADO Nº12 BWG</t>
  </si>
  <si>
    <t>CONECTOR CUNHA ESTRIBO, COM CAPA, PARA CABO XLPE#150MM²(GOINFRA+ COT)</t>
  </si>
  <si>
    <t>CONECTOR CUNHA COM ESTRIBO PARA CABO 50MM2 (GOINFRA+ COT)</t>
  </si>
  <si>
    <t>GRAMPO LINHA VIVA DE LATAO ESTANHADO, DIAMETRO DO CONDUTOR PRINCIPAL DE10 A120 MM2, DIAMETRO DE DERIVACA DE 10 A 70 MM2 (GOINFRA+ SINAPI)</t>
  </si>
  <si>
    <t>CAIXA ENTERRADA ELÉTRICA RETANGULAR, EM ALVENARIA COM BLOCOS DE CONCRETO, FUNDO COM BRITA, DIMENSÕES INTERNAS:0,8X0,8X0,6 M. AF_12/2020</t>
  </si>
  <si>
    <t>TAMPA EM CONCRETO ARMADO 25MPA E= 5CM(GOINFRA)</t>
  </si>
  <si>
    <t>SAPATILHA DE AÇO GALVANIZADO PARA POSTE COM TRANSFORMADOR</t>
  </si>
  <si>
    <t>PARAFUSO FENDA AUTO TARRACHANTE AÇO INOX DIAM 4,2x32mm²(COT)</t>
  </si>
  <si>
    <t>ASSENTAMENTO DE POSTE DE CONCRETO COM COMPRIMENTO NOMINAL DE 11M, CARGA NOMINAL DE 600 DA N, ENGASTAMENTO BASE CONCRETADA COM 1 M DE CONCRETO E 0,7 M DE SOLO (NÃO INCLUI FORNECIMENTO).AF_11/2019</t>
  </si>
  <si>
    <t>POSTE/TRAFO - CAMINHÃO MUNCK 12 TON.(MÍNIMO 4H/DIA)</t>
  </si>
  <si>
    <t>POSTE TIPO DUPLO T 11/600 (m/daN) SEM FUNDAÇÃO(COT)</t>
  </si>
  <si>
    <t xml:space="preserve">CAIXA DE PASSAGEM - ESCAVAÇÃO MANUAL/REATERRO/APILOAMENTO DO FUNDO </t>
  </si>
  <si>
    <t>CAIXA DE INSPEÇÃO - ESCAVAÇÃO MANUAL/REATERRO/APILOAMENTO DO FUNDO</t>
  </si>
  <si>
    <t>MURO DE ALVENARIA TIJOLO FURADO 1/2 VEZ ( H=2,50M) COM FUNDAÇÃO -SEM REVESTIMENTOS (PADRÃO GOINFRA) -(GOINFRA)</t>
  </si>
  <si>
    <t>PORTÃO DE ABRIR 02 FOLHAS DE FERRO REDONDO PT-6 C/ FERRAGENS</t>
  </si>
  <si>
    <t>MOLDURA TIPO "U" INVERTIDO EM ARGAMASSA COM 2CM DE ESPESSURA TIPO PINGADEIRA EM MURO/PLATIBANDA( APARTE VERTICAL DESCE 2,5CM)</t>
  </si>
  <si>
    <t>26.1</t>
  </si>
  <si>
    <t>26.2</t>
  </si>
  <si>
    <t>26.3</t>
  </si>
  <si>
    <t>26.2.1</t>
  </si>
  <si>
    <t>26.2.2</t>
  </si>
  <si>
    <t>26.2.3</t>
  </si>
  <si>
    <t>26.2.4</t>
  </si>
  <si>
    <t>26.2.1.1</t>
  </si>
  <si>
    <t>26.2.1.2</t>
  </si>
  <si>
    <t>26.2.1.4</t>
  </si>
  <si>
    <t>26.2.1.3</t>
  </si>
  <si>
    <t>26.2.1.5</t>
  </si>
  <si>
    <t>26.2.2.1</t>
  </si>
  <si>
    <t>26.2.2.2</t>
  </si>
  <si>
    <t>26.2.2.3</t>
  </si>
  <si>
    <t>26.2.2.4</t>
  </si>
  <si>
    <t>26.2.2.5</t>
  </si>
  <si>
    <t>26.2.2.6</t>
  </si>
  <si>
    <t>26.2.2.7</t>
  </si>
  <si>
    <t>26.2.3.1</t>
  </si>
  <si>
    <t>26.2.3.2</t>
  </si>
  <si>
    <t>26.2.3.3</t>
  </si>
  <si>
    <t>26.2.3.4</t>
  </si>
  <si>
    <t>26.2.3.5</t>
  </si>
  <si>
    <t>26.2.3.6</t>
  </si>
  <si>
    <t>CONJUNTO DE FIXACAO P/VASO SANITARIO (PAR)</t>
  </si>
  <si>
    <t>TUBO PARA VÁLVULA DE DESCARGA( CURTO1.1/4")</t>
  </si>
  <si>
    <t>PAPELEIRA DE PAREDE EM METAL CROMADO SEM AMPA, INCLUSO FIXAÇÃO.AF_01/2020</t>
  </si>
  <si>
    <t>TORNEIRA DE MESA PARA LAVATÓRIO DIÂMETRO DE 1/2"</t>
  </si>
  <si>
    <t>PIA E ACESSÓRIOS</t>
  </si>
  <si>
    <t>TORNEIRA METÁLICA DE MESA, BICA ALTA, 1/4 DE VOLTA(SINAPI+ GOINFRA)</t>
  </si>
  <si>
    <t>SIFAO PARA PIA 1.1/2"X2" METAL</t>
  </si>
  <si>
    <t>VÁLVULA EM META LCROMADO TIPO AMERICANA 3.1/2 X1.1/2 PARA PIA-FORNECIMENTO E INSTALAÇÃO.AF_01/2020</t>
  </si>
  <si>
    <t>CUBA INOX 50X40X20CM E=0,7MM-AÇO 304</t>
  </si>
  <si>
    <t>REGISTRO DE GAVETA BRUTO DIAMETRO 3/4"</t>
  </si>
  <si>
    <t>REGISTRO DE GAVETA BRUTO DIAMETRO 1"</t>
  </si>
  <si>
    <t>REGISTRO DE GAVETA BRUTO DIAMETRO 3"</t>
  </si>
  <si>
    <t>VALVULA DE RETENÇÃO HORIZONTAL 1"</t>
  </si>
  <si>
    <t>VÁLVULA DE RETENÇÃO HORIZONTAL, DE BRONZE, ROSCÁVEL, 3/4" - FORNECIMENTO E INSTALAÇÃO.AF_08/2021</t>
  </si>
  <si>
    <t>TUBO, PVC, SOLDÁVEL, DN32MM, INSTALADO EM PRUMADA DE ÁGUA - FORNECIMENTO E INSTALAÇÃO.AF_06/2022</t>
  </si>
  <si>
    <t>TUBO, PVC, SOLDÁVEL, DN50MM, INSTALADO EM PRUMADA DE ÁGUA - FORNECIMENTO E INSTALAÇÃO.AF_06/2022</t>
  </si>
  <si>
    <t>TUBO SOLDAVEL PVC MARROM DIAM.85 MM</t>
  </si>
  <si>
    <t>ADAPTADOR PVC SOLDÁVEL LONGO COM FLANGES LIVRES PARA CAIXA D'ÁGUA 25X3/4"</t>
  </si>
  <si>
    <t>ADAPTADOR PVC SOLDÁVEL LONGO COM FLANGES LIVRES PARA CAIXA D'ÁGUA 32X1"</t>
  </si>
  <si>
    <t>ADAPTADOR PVC SOLDÁVEL LONGO COM FLANGES LIVRES PARA CAIXA D'ÁGUA 50X1.1/2</t>
  </si>
  <si>
    <t>ADAPTADOR COM FLANGES LIVRES, PVC, SOLDÁVEL LONGO, DN85MMX3, INSTALADO EMRESERVAÇÃO DE ÁGUA DE EDIFICAÇÃO QUE POSSUA RESERVATÓRIO DE FIBRA/FIBROCIMENTO FORNECIMENTO E INSTALAÇÃO.AF_06/2016</t>
  </si>
  <si>
    <t>ADAPTADOR SOLDÁVEL CURTO C/BOLSA E ROSCA PARA REGISTRO 32X1"</t>
  </si>
  <si>
    <t>ADAPTADOR SOLDAVEL CURTO C/BOLSA E ROSCA PARA REGISTRO 85 X3"</t>
  </si>
  <si>
    <t>LUVAS DE PVC</t>
  </si>
  <si>
    <t>BUCHA DE REDUCAO SOLDAVEL CURTA 75 X60 mm</t>
  </si>
  <si>
    <t>BUCHA DE REDUCAO SOLDAVEL CURTA 85 X75 mm</t>
  </si>
  <si>
    <t>BUCHA DE REDUCAO SOLDAVEL LONGA 50 X32 mm</t>
  </si>
  <si>
    <t>BUCHA DE REDUÇÃO SOLDÁVEL LONGA 75 X50 MM</t>
  </si>
  <si>
    <t>JOELHO 45 GRAUS SOLDAVEL 25 MM</t>
  </si>
  <si>
    <t>JOELHO 90GRAUS, PVC, SOLDÁVEL, DN 25MM, ISTALADO EM PRUMADA DE ÁGUA - FORNECIMENTO E INSTALAÇÃO.AF_06/2022</t>
  </si>
  <si>
    <t>JOELHO 90 GRAUS SOLDAVEL DIAMETRO 32MM(1")</t>
  </si>
  <si>
    <t>JOELHO 90 GRAUS SOLDAVEL DIAMETRO 75mm</t>
  </si>
  <si>
    <t>JOELHO 90 GRAUS SOLDAVEL DIAMETRO 85mm</t>
  </si>
  <si>
    <t>JOELHO 90GRAUS COM BUCHA DE LATÃO, PVC, SOLDÁVEL, DN 25 MM, X3/4 INSTALADO EM RESERVAÇÃO DE ÁGUA DE EDIFICAÇÃO QUE POSSUA RESERVATÓRIO DE FIBRA/FIBROCIMENTO FORNECIMENTO E INSTALAÇÃO.AF_06/2016</t>
  </si>
  <si>
    <t>JOELHO DE REDUÇÃO, 90 GRAUS, PVC, SOLDÁVEL, DN 32 MMX25 MM, INSTALADO EM RAMAL OU SUB-RAMAL DE ÁGUA - FORNECIMENTO E INSTALAÇÃO.AF_06/2022</t>
  </si>
  <si>
    <t>TE, PVC, SOLDÁVEL, DN 25MM, INSTALADO EM PRUMADA DE ÁGUA - FORNECIMENTO E INSTALAÇÃO.AF_06/2022</t>
  </si>
  <si>
    <t>TE 90 GRAUS SOLDAVE LDIAMETRO 32 MM</t>
  </si>
  <si>
    <t>TE 90 GRAUS SOLDAVEL DIAMETRO 85 MM</t>
  </si>
  <si>
    <t>SOLUCAO LIMPADORA1000 CM3</t>
  </si>
  <si>
    <t>CORPO RALO SIFONADO CONICO DIAM. 100 X40</t>
  </si>
  <si>
    <t>PROLONGAMENTO PARA CAIXA SIFONADA 100 MM</t>
  </si>
  <si>
    <t>GRELHA REDONDA BRANCA DIAM. 100 MM</t>
  </si>
  <si>
    <t>CURVA CURTA 90 GRAUS, PVC, SERIE NORMAL, ESGOTO PREDIAL, DN100 MM, JUNTA ELÁSTICA, FORNECIDO E INSTALADO EM SUBCOLETORA ÉREO DE ESGOTO SANITÁRIO.AF_08/2022</t>
  </si>
  <si>
    <t>JOELHO 45GRAUS ,PVC, SERIE NORMAL, ESGOTO PREDIAL, DN40 MM, JUNTA SOLDÁVEL, FORNECIDO E INSTALADO EM RAMAL DE DESCARGA OU RAMAL DE ESGOTO SANITÁRIO.AF_08/2022</t>
  </si>
  <si>
    <t>JOELHO 45GRAUS, PVC, SERIE NORMAL, ESGOTO PREDIAL, DN50 MM, JUNTA ELÁSTICA, FORNECIDO E INSTALADO EM PRUMADA DE ESGOTO SANITÁRIO OU VENTILAÇÃO.AF_08/2022</t>
  </si>
  <si>
    <t>JOELHO 90 GRAUS C/ANEL 50MM</t>
  </si>
  <si>
    <t>TUBO PVC, SERIE NORMAL, ESGOTO PREDIAL, DN150 MM, FORNECIDO E INSTALADO EM SUBCOLETORA ÉREO DE ESGOTO SANITÁRIO. AF_08/2022</t>
  </si>
  <si>
    <t>HIDROMETRO DIAM.RAMAL=25 MM VAZAO=1,5 A3 M3</t>
  </si>
  <si>
    <t>KIT CAVALETE D=25MM P/HIDRÔMETRO 1,5-3,0-5,0 M3/MURETA/CAIXA</t>
  </si>
  <si>
    <t>CAIXA DE PASSAGEM 20X20X25CM (MEDIDAS INTERNAS)FUNDO BRITA SEM TAMPA</t>
  </si>
  <si>
    <t>TAMPA EM CONCRETO ARMADO 25MPAE=5CM PARAA CAIXA DE PASSAGEM 60X60CM</t>
  </si>
  <si>
    <t>CAIXA DE DECANTAÇÃO (GOINFRA)</t>
  </si>
  <si>
    <t>CAIXA DE AREIA 60X60X80CM(MEDIDAS INTERNAS)FUNDO DE BRITA COM GRELHA METÁLICA FERRO CHATO PADRÃO GOINFRA</t>
  </si>
  <si>
    <t>FOSSA SEPTICA 8700 LITROS COM IMPERMEABILIZAÇÃO</t>
  </si>
  <si>
    <t>SUMIDOURO COM DIÂMETRO=1,60M E PROFUNDIDADE=4,50 M</t>
  </si>
  <si>
    <t>RESERVATÓRIO METALICO TIPO TAÇA EM AÇO PATINÁVEL -V=20M3 - COLUNA SECA H=6M + FUNDAÇÃO + LOGOTIPO</t>
  </si>
  <si>
    <t>TORNEIRA BOIA DIAMETRO 1"(25 MM)</t>
  </si>
  <si>
    <t>RALO SEMI-ESFERICO FOFOTPABACAXI D= 100MM(GOINFRA+ SINAPI)</t>
  </si>
  <si>
    <t>POÇO ARTESIANO 80 A100M, COMPLETO(COT)</t>
  </si>
  <si>
    <t>CANALETA CONCRETO DESEMPENADO 5 CMPADRÃO GOINFRA(MEIA CANA)</t>
  </si>
  <si>
    <t>GRELHA PADRÃO GOINFRA DE FERRO CHATO COM BERÇO (ESPAÇAMENTO ENTRE EIXOS=2 CM)</t>
  </si>
  <si>
    <t>BUCHA DE REDUÇÃO, PPR, 32 X25, CLASSE PN25, INSTALADO EM RAMAL DE DISTRIBUIÇÃO DE ÁGUA FORNECIMENTO E INSTALAÇÃO.AF_08/2022</t>
  </si>
  <si>
    <t>QUANT.</t>
  </si>
  <si>
    <t xml:space="preserve">PARTIC. (%) </t>
  </si>
  <si>
    <t>RELATORIO CENTRAL</t>
  </si>
  <si>
    <t>PARCELA DE MAIOR RELEVÂNCIA</t>
  </si>
  <si>
    <t>SERVIÇO</t>
  </si>
  <si>
    <t>PARC. MAIOR RELEV (50%)</t>
  </si>
  <si>
    <t>PARC. MAIOR RELEV CAT Nº 1020210000468</t>
  </si>
  <si>
    <t>PARC. MAIOR RELEV CAT Nº 1020200001919</t>
  </si>
  <si>
    <t>PARC. MAIOR RELEV CAT Nº 1020200001896</t>
  </si>
  <si>
    <t>PARC. MAIOR RELEV CAT Nº 1020230004566</t>
  </si>
  <si>
    <t>PARC. MAIOR RELEV CAT Nº 1020190001729</t>
  </si>
  <si>
    <t>PARC. MAIOR RELEV CAT Nº 1020200001077</t>
  </si>
  <si>
    <t>TOTAL/PARC. MAIOR RELEV APRESENTADA</t>
  </si>
  <si>
    <t>KVA</t>
  </si>
  <si>
    <t>COBERTURA CERÂMICA</t>
  </si>
  <si>
    <t>PISO DE GRANITINA</t>
  </si>
  <si>
    <r>
      <rPr>
        <b/>
        <sz val="11"/>
        <rFont val="Times New Roman"/>
        <family val="1"/>
      </rPr>
      <t xml:space="preserve">(*) </t>
    </r>
    <r>
      <rPr>
        <sz val="11"/>
        <rFont val="Times New Roman"/>
        <family val="1"/>
      </rPr>
      <t>Para os fins do inciso I dp § 1º do Art. 30 da Lei Federal 8.666/93, são consideradas parcelas de maior relevância técnica as execuções apresentadas</t>
    </r>
  </si>
  <si>
    <t>GOIÂNIA - GO, 22 DE DEZEMBRO DE 2023.</t>
  </si>
  <si>
    <t>CONTRUÇÃO</t>
  </si>
  <si>
    <t>DFAMIANÓPOLIS</t>
  </si>
  <si>
    <t>SUBESTAÇÃO (01 TRANSFORMADOR DE 112,50 KVA)</t>
  </si>
  <si>
    <t>CONCRETO</t>
  </si>
  <si>
    <t>M³</t>
  </si>
  <si>
    <t>(6) Valor calculado pela expressão matemática do acórdão 2.369/2011 – TCU – Plenário e disponibilizado pela GOINFRA em janeiro de 2022. (Foi utilizado para o cálculo a média da Taxa SELIC no período de 01/2021 a 12//2021)</t>
  </si>
  <si>
    <t>Observação da GOINFRA: (Seguros contra erros de execução, incêndio e explosão,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 partir de 24/02/2015 por intermédio da Portaria 449/2015 a Presidência da GOINFRA, na pessoa do Senhor Jayme Eduardo Rincon, determinou a exclusão dos valores referentes aos Seguros de Risco de Engenharia e Responsabilidade Civil do Profissional na composição do cálculo do B.D.I..</t>
  </si>
  <si>
    <t>(*) A fórmula para estipulação da taxa de BDI estimado adotado é a mesma que foi aplicada para a obtenção das tabelas contidas no Acórdão n.2.622/2013 – TCUPlenário</t>
  </si>
  <si>
    <t>Obs.: Para obras com valores superiores a R$ 20.000.000,00 sugere-se recalcular o BDI, dimensionando as taxas de administração central e lucro para patamares inferiores ao estipulado acima.</t>
  </si>
  <si>
    <t>NUMERO DE PARCELAS</t>
  </si>
  <si>
    <t>PRAZO</t>
  </si>
  <si>
    <t>LOCAL</t>
  </si>
  <si>
    <t>CRONOGRAMA FISICO - FINANCEIRO</t>
  </si>
  <si>
    <t>Item</t>
  </si>
  <si>
    <t>Discriminação</t>
  </si>
  <si>
    <t>30 DIAS</t>
  </si>
  <si>
    <t xml:space="preserve">60 DIAS </t>
  </si>
  <si>
    <t xml:space="preserve">90 DIAS 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</si>
  <si>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</si>
  <si>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</si>
  <si>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</si>
  <si>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</si>
  <si>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</si>
  <si>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</si>
  <si>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</si>
  <si>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</si>
  <si>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360 DIAS</t>
  </si>
  <si>
    <t>390 DIAS</t>
  </si>
  <si>
    <t>420 DIAS</t>
  </si>
  <si>
    <t>INST. ELÉT./TELEFIN. E CABEAMENTO</t>
  </si>
  <si>
    <t>INST. HISDROSSANITARIAS</t>
  </si>
  <si>
    <t>h.</t>
  </si>
  <si>
    <t>INST. ESPECIAIS</t>
  </si>
  <si>
    <t>ALVENARIA E DIVISÓRIAS</t>
  </si>
  <si>
    <t>ADMINISTRAÇÃO - MENSALISTAS</t>
  </si>
  <si>
    <t>VALOR TOTAL</t>
  </si>
  <si>
    <t>% PERIODO</t>
  </si>
  <si>
    <t>VALOR PERIODO</t>
  </si>
  <si>
    <t>% ACUMULADO</t>
  </si>
  <si>
    <t>VALOR ACUMULADO</t>
  </si>
  <si>
    <t>Periodo:</t>
  </si>
  <si>
    <t>Dias:</t>
  </si>
  <si>
    <t>420 DIAS CORRIDOS</t>
  </si>
  <si>
    <t>% Periodo</t>
  </si>
  <si>
    <t>VALOR</t>
  </si>
  <si>
    <t>OBS: OS QUANTITATIVOS DE MATERIAIS DAS INSTALAÇÕES HIDROSSANITÁRIAS,  ELÉTRICAS E ESPECIAIS SÃO FORNECIDOS PELOS PROFISSIONAIS RESPONSÁVEIS PELOS RESPECTIVOS PROJETOS.</t>
  </si>
  <si>
    <t>GOIÂNIA - GO, 29 DE FEVEREIRO DE 2024.</t>
  </si>
  <si>
    <t>GOIÂNIA - GO., 29 DE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</si>
</sst>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36" x14ac:knownFonts="1">
    <font>
      <sz val="11"/>
      <name val="Calibri"/>
      <family val="2"/>
    </font>
    <font>
      <sz val="11"/>
      <name val="Times New Roman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11"/>
      <color rgb="FFE26B0A"/>
      <name val="Times New Roman"/>
      <family val="1"/>
    </font>
    <font>
      <b/>
      <sz val="11"/>
      <color rgb="FFFABF8F"/>
      <name val="Times New Roman"/>
      <family val="1"/>
    </font>
    <font>
      <b/>
      <sz val="11"/>
      <color rgb="FFFCD5B4"/>
      <name val="Times New Roman"/>
      <family val="1"/>
    </font>
    <font>
      <b/>
      <sz val="11"/>
      <color rgb="FFFDE9D9"/>
      <name val="Times New Roman"/>
      <family val="1"/>
    </font>
    <font>
      <sz val="8"/>
      <name val="Times New Roman"/>
      <family val="1"/>
    </font>
    <font>
      <b/>
      <sz val="8"/>
      <color rgb="FFFDE9D9"/>
      <name val="Times New Roman"/>
      <family val="1"/>
    </font>
    <font>
      <b/>
      <sz val="8"/>
      <name val="Times New Roman"/>
      <family val="1"/>
    </font>
    <font>
      <sz val="12"/>
      <name val="Times New Roman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20"/>
      <name val="Times New Roman"/>
      <family val="2"/>
    </font>
    <font>
      <b/>
      <sz val="20"/>
      <name val="Calibri"/>
      <family val="2"/>
    </font>
    <font>
      <sz val="20"/>
      <name val="Calibri"/>
      <family val="2"/>
    </font>
    <font>
      <b/>
      <sz val="12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8"/>
      <name val="Times New Roman"/>
      <family val="2"/>
    </font>
    <font>
      <b/>
      <sz val="18"/>
      <name val="Calibri"/>
      <family val="2"/>
    </font>
    <font>
      <b/>
      <sz val="14"/>
      <name val="Times New Roman"/>
      <family val="1"/>
    </font>
    <font>
      <b/>
      <sz val="12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5"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0" xfId="0" applyNumberFormat="1" applyFont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3" borderId="15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64" fontId="5" fillId="0" borderId="1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5" fillId="3" borderId="10" xfId="0" applyNumberFormat="1" applyFont="1" applyFill="1" applyBorder="1" applyAlignment="1">
      <alignment horizontal="right" vertical="center"/>
    </xf>
    <xf numFmtId="49" fontId="4" fillId="3" borderId="14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4" fontId="4" fillId="3" borderId="15" xfId="0" applyNumberFormat="1" applyFont="1" applyFill="1" applyBorder="1" applyAlignment="1">
      <alignment horizontal="center" vertical="center" wrapText="1"/>
    </xf>
    <xf numFmtId="4" fontId="8" fillId="3" borderId="15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right" vertical="center"/>
    </xf>
    <xf numFmtId="164" fontId="4" fillId="3" borderId="16" xfId="0" applyNumberFormat="1" applyFont="1" applyFill="1" applyBorder="1" applyAlignment="1">
      <alignment horizontal="right" vertical="center"/>
    </xf>
    <xf numFmtId="49" fontId="4" fillId="4" borderId="14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justify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right" vertical="center"/>
    </xf>
    <xf numFmtId="164" fontId="4" fillId="4" borderId="15" xfId="0" applyNumberFormat="1" applyFont="1" applyFill="1" applyBorder="1" applyAlignment="1">
      <alignment horizontal="right" vertical="center"/>
    </xf>
    <xf numFmtId="164" fontId="4" fillId="4" borderId="16" xfId="0" applyNumberFormat="1" applyFont="1" applyFill="1" applyBorder="1" applyAlignment="1">
      <alignment horizontal="right" vertical="center"/>
    </xf>
    <xf numFmtId="164" fontId="8" fillId="3" borderId="15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justify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49" fontId="4" fillId="5" borderId="14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justify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164" fontId="10" fillId="5" borderId="15" xfId="0" applyNumberFormat="1" applyFont="1" applyFill="1" applyBorder="1" applyAlignment="1">
      <alignment horizontal="right" vertical="center"/>
    </xf>
    <xf numFmtId="164" fontId="4" fillId="5" borderId="15" xfId="0" applyNumberFormat="1" applyFont="1" applyFill="1" applyBorder="1" applyAlignment="1">
      <alignment horizontal="right" vertical="center"/>
    </xf>
    <xf numFmtId="164" fontId="4" fillId="5" borderId="16" xfId="0" applyNumberFormat="1" applyFont="1" applyFill="1" applyBorder="1" applyAlignment="1">
      <alignment horizontal="right" vertical="center"/>
    </xf>
    <xf numFmtId="49" fontId="4" fillId="6" borderId="14" xfId="0" applyNumberFormat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justify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right" vertical="center"/>
    </xf>
    <xf numFmtId="164" fontId="4" fillId="6" borderId="15" xfId="0" applyNumberFormat="1" applyFont="1" applyFill="1" applyBorder="1" applyAlignment="1">
      <alignment horizontal="right" vertical="center"/>
    </xf>
    <xf numFmtId="164" fontId="4" fillId="6" borderId="16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justify" vertical="center" wrapText="1"/>
    </xf>
    <xf numFmtId="0" fontId="10" fillId="5" borderId="15" xfId="0" applyFont="1" applyFill="1" applyBorder="1" applyAlignment="1">
      <alignment horizontal="justify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justify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64" fontId="9" fillId="4" borderId="8" xfId="0" applyNumberFormat="1" applyFont="1" applyFill="1" applyBorder="1" applyAlignment="1">
      <alignment horizontal="right" vertical="center"/>
    </xf>
    <xf numFmtId="164" fontId="4" fillId="4" borderId="8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4" fontId="10" fillId="5" borderId="15" xfId="0" applyNumberFormat="1" applyFont="1" applyFill="1" applyBorder="1" applyAlignment="1">
      <alignment horizontal="center" vertical="center" wrapText="1"/>
    </xf>
    <xf numFmtId="4" fontId="10" fillId="5" borderId="15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right" vertical="center"/>
    </xf>
    <xf numFmtId="49" fontId="4" fillId="5" borderId="18" xfId="0" applyNumberFormat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justify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/>
    </xf>
    <xf numFmtId="164" fontId="10" fillId="5" borderId="19" xfId="0" applyNumberFormat="1" applyFont="1" applyFill="1" applyBorder="1" applyAlignment="1">
      <alignment horizontal="right" vertical="center"/>
    </xf>
    <xf numFmtId="164" fontId="4" fillId="4" borderId="20" xfId="0" applyNumberFormat="1" applyFont="1" applyFill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164" fontId="4" fillId="3" borderId="20" xfId="0" applyNumberFormat="1" applyFont="1" applyFill="1" applyBorder="1" applyAlignment="1">
      <alignment horizontal="right" vertical="center"/>
    </xf>
    <xf numFmtId="164" fontId="4" fillId="3" borderId="10" xfId="0" applyNumberFormat="1" applyFont="1" applyFill="1" applyBorder="1" applyAlignment="1">
      <alignment horizontal="right" vertical="center"/>
    </xf>
    <xf numFmtId="164" fontId="4" fillId="5" borderId="21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/>
    </xf>
    <xf numFmtId="164" fontId="4" fillId="5" borderId="20" xfId="0" applyNumberFormat="1" applyFont="1" applyFill="1" applyBorder="1" applyAlignment="1">
      <alignment horizontal="right" vertical="center"/>
    </xf>
    <xf numFmtId="2" fontId="3" fillId="0" borderId="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justify" vertical="center" wrapText="1"/>
    </xf>
    <xf numFmtId="0" fontId="3" fillId="0" borderId="19" xfId="0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49" fontId="3" fillId="0" borderId="23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right" vertical="center"/>
    </xf>
    <xf numFmtId="49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right" vertical="center"/>
    </xf>
    <xf numFmtId="49" fontId="3" fillId="0" borderId="27" xfId="0" applyNumberFormat="1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right" vertical="center"/>
    </xf>
    <xf numFmtId="49" fontId="3" fillId="0" borderId="29" xfId="0" applyNumberFormat="1" applyFont="1" applyFill="1" applyBorder="1" applyAlignment="1">
      <alignment horizontal="center" vertical="center"/>
    </xf>
    <xf numFmtId="164" fontId="3" fillId="0" borderId="30" xfId="0" applyNumberFormat="1" applyFont="1" applyFill="1" applyBorder="1" applyAlignment="1">
      <alignment horizontal="right" vertical="center"/>
    </xf>
    <xf numFmtId="49" fontId="4" fillId="4" borderId="27" xfId="0" applyNumberFormat="1" applyFont="1" applyFill="1" applyBorder="1" applyAlignment="1">
      <alignment horizontal="center" vertical="center"/>
    </xf>
    <xf numFmtId="164" fontId="4" fillId="4" borderId="28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4" fillId="3" borderId="1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5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5" fillId="3" borderId="15" xfId="0" applyNumberFormat="1" applyFont="1" applyFill="1" applyBorder="1" applyAlignment="1">
      <alignment horizontal="right" vertical="center"/>
    </xf>
    <xf numFmtId="10" fontId="5" fillId="3" borderId="16" xfId="0" applyNumberFormat="1" applyFont="1" applyFill="1" applyBorder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10" fontId="1" fillId="0" borderId="24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/>
    </xf>
    <xf numFmtId="0" fontId="21" fillId="0" borderId="31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5" fillId="3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0" borderId="4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justify" wrapText="1"/>
    </xf>
    <xf numFmtId="0" fontId="0" fillId="0" borderId="0" xfId="0" applyFont="1" applyAlignment="1">
      <alignment horizontal="justify" vertical="justify" wrapText="1"/>
    </xf>
    <xf numFmtId="0" fontId="0" fillId="0" borderId="0" xfId="0" applyFont="1" applyAlignment="1">
      <alignment horizontal="left"/>
    </xf>
    <xf numFmtId="0" fontId="21" fillId="0" borderId="38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21" fillId="0" borderId="38" xfId="0" applyFont="1" applyBorder="1" applyAlignment="1">
      <alignment vertical="center" wrapText="1"/>
    </xf>
    <xf numFmtId="4" fontId="15" fillId="0" borderId="39" xfId="0" applyNumberFormat="1" applyFont="1" applyBorder="1" applyAlignment="1">
      <alignment horizontal="left" vertical="center"/>
    </xf>
    <xf numFmtId="0" fontId="0" fillId="0" borderId="0" xfId="0" applyFont="1" applyAlignment="1"/>
    <xf numFmtId="0" fontId="23" fillId="0" borderId="0" xfId="0" applyFont="1" applyBorder="1" applyAlignment="1"/>
    <xf numFmtId="0" fontId="2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23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38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  <xf numFmtId="0" fontId="27" fillId="0" borderId="9" xfId="0" applyFont="1" applyBorder="1" applyAlignment="1">
      <alignment horizontal="justify" vertical="justify" wrapText="1"/>
    </xf>
    <xf numFmtId="0" fontId="27" fillId="0" borderId="9" xfId="0" applyFont="1" applyBorder="1" applyAlignment="1">
      <alignment horizontal="center" vertical="center"/>
    </xf>
    <xf numFmtId="2" fontId="27" fillId="0" borderId="9" xfId="0" applyNumberFormat="1" applyFont="1" applyBorder="1" applyAlignment="1">
      <alignment horizontal="center" vertical="center"/>
    </xf>
    <xf numFmtId="2" fontId="28" fillId="5" borderId="26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5" fillId="3" borderId="10" xfId="0" applyNumberFormat="1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7" fillId="0" borderId="8" xfId="0" applyFont="1" applyBorder="1" applyAlignment="1">
      <alignment horizontal="center" vertical="center"/>
    </xf>
    <xf numFmtId="2" fontId="27" fillId="0" borderId="8" xfId="0" applyNumberFormat="1" applyFont="1" applyBorder="1" applyAlignment="1">
      <alignment horizontal="center" vertical="center"/>
    </xf>
    <xf numFmtId="2" fontId="29" fillId="5" borderId="28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7" fillId="0" borderId="41" xfId="0" applyFont="1" applyBorder="1" applyAlignment="1">
      <alignment vertical="center"/>
    </xf>
    <xf numFmtId="0" fontId="27" fillId="0" borderId="41" xfId="0" applyFont="1" applyBorder="1" applyAlignment="1">
      <alignment horizontal="center" vertical="center"/>
    </xf>
    <xf numFmtId="2" fontId="27" fillId="0" borderId="41" xfId="0" applyNumberFormat="1" applyFont="1" applyBorder="1" applyAlignment="1">
      <alignment horizontal="center" vertical="center"/>
    </xf>
    <xf numFmtId="2" fontId="29" fillId="5" borderId="42" xfId="0" applyNumberFormat="1" applyFont="1" applyFill="1" applyBorder="1" applyAlignment="1">
      <alignment horizontal="center" vertical="center"/>
    </xf>
    <xf numFmtId="2" fontId="4" fillId="0" borderId="43" xfId="0" applyNumberFormat="1" applyFont="1" applyBorder="1" applyAlignment="1">
      <alignment horizontal="center" vertical="center"/>
    </xf>
    <xf numFmtId="2" fontId="4" fillId="0" borderId="41" xfId="0" applyNumberFormat="1" applyFont="1" applyBorder="1" applyAlignment="1">
      <alignment horizontal="center" vertical="center"/>
    </xf>
    <xf numFmtId="2" fontId="4" fillId="0" borderId="44" xfId="0" applyNumberFormat="1" applyFont="1" applyBorder="1" applyAlignment="1">
      <alignment horizontal="center" vertical="center"/>
    </xf>
    <xf numFmtId="0" fontId="26" fillId="0" borderId="0" xfId="0" applyFont="1" applyBorder="1" applyAlignme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6" fillId="0" borderId="0" xfId="0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0" xfId="0" applyFont="1" applyFill="1" applyBorder="1" applyAlignment="1"/>
    <xf numFmtId="2" fontId="5" fillId="3" borderId="38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2" borderId="4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2" borderId="46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2" borderId="47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left" vertical="center"/>
    </xf>
    <xf numFmtId="0" fontId="33" fillId="3" borderId="12" xfId="0" applyFont="1" applyFill="1" applyBorder="1" applyAlignment="1">
      <alignment horizontal="left" vertical="center"/>
    </xf>
    <xf numFmtId="0" fontId="33" fillId="3" borderId="12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/>
    </xf>
    <xf numFmtId="10" fontId="4" fillId="0" borderId="38" xfId="0" applyNumberFormat="1" applyFont="1" applyFill="1" applyBorder="1" applyAlignment="1">
      <alignment horizontal="center" vertical="center" wrapText="1"/>
    </xf>
    <xf numFmtId="10" fontId="34" fillId="5" borderId="32" xfId="0" applyNumberFormat="1" applyFont="1" applyFill="1" applyBorder="1" applyAlignment="1">
      <alignment horizontal="center" vertical="center" wrapText="1"/>
    </xf>
    <xf numFmtId="10" fontId="34" fillId="5" borderId="38" xfId="0" applyNumberFormat="1" applyFont="1" applyFill="1" applyBorder="1" applyAlignment="1">
      <alignment horizontal="center" vertical="center" wrapText="1"/>
    </xf>
    <xf numFmtId="164" fontId="4" fillId="0" borderId="39" xfId="0" applyNumberFormat="1" applyFont="1" applyFill="1" applyBorder="1" applyAlignment="1">
      <alignment horizontal="right" vertical="center" wrapText="1"/>
    </xf>
    <xf numFmtId="164" fontId="34" fillId="5" borderId="35" xfId="0" applyNumberFormat="1" applyFont="1" applyFill="1" applyBorder="1" applyAlignment="1">
      <alignment horizontal="right" vertical="center"/>
    </xf>
    <xf numFmtId="164" fontId="34" fillId="5" borderId="39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/>
    <xf numFmtId="10" fontId="35" fillId="0" borderId="38" xfId="0" applyNumberFormat="1" applyFont="1" applyFill="1" applyBorder="1" applyAlignment="1">
      <alignment horizontal="center" vertical="center" wrapText="1"/>
    </xf>
    <xf numFmtId="10" fontId="35" fillId="0" borderId="32" xfId="0" applyNumberFormat="1" applyFont="1" applyFill="1" applyBorder="1" applyAlignment="1">
      <alignment horizontal="center" vertical="center" wrapText="1"/>
    </xf>
    <xf numFmtId="164" fontId="35" fillId="0" borderId="39" xfId="0" applyNumberFormat="1" applyFont="1" applyFill="1" applyBorder="1" applyAlignment="1">
      <alignment horizontal="right" vertical="center"/>
    </xf>
    <xf numFmtId="164" fontId="35" fillId="0" borderId="35" xfId="0" applyNumberFormat="1" applyFont="1" applyFill="1" applyBorder="1" applyAlignment="1">
      <alignment horizontal="right" vertical="center"/>
    </xf>
    <xf numFmtId="164" fontId="5" fillId="3" borderId="39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10" fontId="4" fillId="3" borderId="32" xfId="0" applyNumberFormat="1" applyFont="1" applyFill="1" applyBorder="1" applyAlignment="1">
      <alignment horizontal="center" vertical="center"/>
    </xf>
    <xf numFmtId="10" fontId="4" fillId="3" borderId="1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38" xfId="0" applyNumberFormat="1" applyFont="1" applyFill="1" applyBorder="1" applyAlignment="1">
      <alignment horizontal="center" vertical="center"/>
    </xf>
    <xf numFmtId="164" fontId="4" fillId="3" borderId="39" xfId="0" applyNumberFormat="1" applyFont="1" applyFill="1" applyBorder="1" applyAlignment="1">
      <alignment horizontal="right" vertical="center"/>
    </xf>
    <xf numFmtId="10" fontId="35" fillId="5" borderId="32" xfId="0" applyNumberFormat="1" applyFont="1" applyFill="1" applyBorder="1" applyAlignment="1">
      <alignment horizontal="center" vertical="center" wrapText="1"/>
    </xf>
    <xf numFmtId="10" fontId="35" fillId="5" borderId="38" xfId="0" applyNumberFormat="1" applyFont="1" applyFill="1" applyBorder="1" applyAlignment="1">
      <alignment horizontal="center" vertical="center" wrapText="1"/>
    </xf>
    <xf numFmtId="164" fontId="35" fillId="5" borderId="35" xfId="0" applyNumberFormat="1" applyFont="1" applyFill="1" applyBorder="1" applyAlignment="1">
      <alignment horizontal="right" vertical="center"/>
    </xf>
    <xf numFmtId="164" fontId="35" fillId="5" borderId="39" xfId="0" applyNumberFormat="1" applyFont="1" applyFill="1" applyBorder="1" applyAlignment="1">
      <alignment horizontal="right" vertical="center"/>
    </xf>
    <xf numFmtId="10" fontId="35" fillId="5" borderId="31" xfId="0" applyNumberFormat="1" applyFont="1" applyFill="1" applyBorder="1" applyAlignment="1">
      <alignment horizontal="center" vertical="center" wrapText="1"/>
    </xf>
    <xf numFmtId="164" fontId="35" fillId="5" borderId="34" xfId="0" applyNumberFormat="1" applyFont="1" applyFill="1" applyBorder="1" applyAlignment="1">
      <alignment horizontal="right" vertical="center"/>
    </xf>
    <xf numFmtId="10" fontId="34" fillId="5" borderId="31" xfId="0" applyNumberFormat="1" applyFont="1" applyFill="1" applyBorder="1" applyAlignment="1">
      <alignment horizontal="center" vertical="center" wrapText="1"/>
    </xf>
    <xf numFmtId="164" fontId="34" fillId="5" borderId="34" xfId="0" applyNumberFormat="1" applyFont="1" applyFill="1" applyBorder="1" applyAlignment="1">
      <alignment horizontal="right" vertical="center"/>
    </xf>
    <xf numFmtId="0" fontId="6" fillId="0" borderId="38" xfId="0" applyFont="1" applyBorder="1" applyAlignment="1">
      <alignment horizontal="left" vertical="center"/>
    </xf>
    <xf numFmtId="4" fontId="6" fillId="0" borderId="39" xfId="0" applyNumberFormat="1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4" fontId="15" fillId="0" borderId="34" xfId="0" applyNumberFormat="1" applyFont="1" applyBorder="1" applyAlignment="1">
      <alignment horizontal="left" vertical="center"/>
    </xf>
    <xf numFmtId="4" fontId="15" fillId="0" borderId="36" xfId="0" applyNumberFormat="1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4" fontId="6" fillId="0" borderId="34" xfId="0" applyNumberFormat="1" applyFont="1" applyBorder="1" applyAlignment="1">
      <alignment horizontal="left" vertical="center"/>
    </xf>
    <xf numFmtId="4" fontId="6" fillId="0" borderId="35" xfId="0" applyNumberFormat="1" applyFont="1" applyBorder="1" applyAlignment="1">
      <alignment horizontal="left" vertical="center"/>
    </xf>
    <xf numFmtId="4" fontId="6" fillId="0" borderId="36" xfId="0" applyNumberFormat="1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justify" vertical="justify" wrapText="1"/>
    </xf>
    <xf numFmtId="0" fontId="0" fillId="0" borderId="0" xfId="0" applyFont="1" applyAlignment="1">
      <alignment horizontal="justify" vertical="justify" wrapText="1"/>
    </xf>
    <xf numFmtId="0" fontId="5" fillId="3" borderId="11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10" fontId="4" fillId="0" borderId="38" xfId="0" applyNumberFormat="1" applyFont="1" applyFill="1" applyBorder="1" applyAlignment="1">
      <alignment horizontal="center" vertical="center" wrapText="1"/>
    </xf>
    <xf numFmtId="10" fontId="4" fillId="0" borderId="39" xfId="0" applyNumberFormat="1" applyFont="1" applyFill="1" applyBorder="1" applyAlignment="1">
      <alignment horizontal="center" vertical="center" wrapText="1"/>
    </xf>
    <xf numFmtId="49" fontId="5" fillId="0" borderId="38" xfId="0" applyNumberFormat="1" applyFont="1" applyFill="1" applyBorder="1" applyAlignment="1">
      <alignment horizontal="center" vertical="center"/>
    </xf>
    <xf numFmtId="49" fontId="5" fillId="0" borderId="39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/>
    </xf>
    <xf numFmtId="49" fontId="5" fillId="0" borderId="48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6" fillId="0" borderId="34" xfId="0" applyFont="1" applyBorder="1" applyAlignment="1"/>
    <xf numFmtId="0" fontId="6" fillId="0" borderId="35" xfId="0" applyFont="1" applyBorder="1" applyAlignment="1"/>
    <xf numFmtId="0" fontId="6" fillId="0" borderId="36" xfId="0" applyFont="1" applyBorder="1" applyAlignment="1"/>
    <xf numFmtId="14" fontId="6" fillId="0" borderId="34" xfId="0" applyNumberFormat="1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32" fillId="3" borderId="11" xfId="0" applyFont="1" applyFill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justify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30" fillId="3" borderId="11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0" fontId="24" fillId="3" borderId="11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7" fillId="0" borderId="0" xfId="0" applyFont="1" applyBorder="1" applyAlignment="1"/>
    <xf numFmtId="0" fontId="26" fillId="0" borderId="0" xfId="0" applyFont="1" applyBorder="1" applyAlignment="1"/>
    <xf numFmtId="0" fontId="27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942974</xdr:colOff>
      <xdr:row>37</xdr:row>
      <xdr:rowOff>47624</xdr:rowOff>
    </xdr:from>
    <xdr:to>
      <xdr:col>3</xdr:col>
      <xdr:colOff>866774</xdr:colOff>
      <xdr:row>37</xdr:row>
      <xdr:rowOff>1066799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4" y="7858124"/>
          <a:ext cx="5553075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48</xdr:row>
      <xdr:rowOff>28575</xdr:rowOff>
    </xdr:from>
    <xdr:to>
      <xdr:col>3</xdr:col>
      <xdr:colOff>1142999</xdr:colOff>
      <xdr:row>48</xdr:row>
      <xdr:rowOff>1095375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2468225"/>
          <a:ext cx="6515099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B63" sqref="B63"/>
    </sheetView>
  </sheetViews>
  <sheetFormatPr defaultRowHeight="15" x14ac:dyDescent="0.25"/>
  <cols>
    <col min="1" max="1" width="20.140625" bestFit="1" customWidth="1"/>
    <col min="2" max="2" width="61.5703125" customWidth="1"/>
    <col min="3" max="3" width="13" customWidth="1"/>
    <col min="4" max="5" width="20.7109375" customWidth="1"/>
    <col min="6" max="6" width="15.7109375" customWidth="1"/>
  </cols>
  <sheetData>
    <row r="1" spans="1:6" s="149" customFormat="1" ht="19.5" customHeight="1" x14ac:dyDescent="0.25">
      <c r="A1" s="303" t="s">
        <v>0</v>
      </c>
      <c r="B1" s="308"/>
      <c r="C1" s="308"/>
      <c r="D1" s="304"/>
      <c r="E1" s="303" t="s">
        <v>1</v>
      </c>
      <c r="F1" s="304"/>
    </row>
    <row r="2" spans="1:6" ht="20.100000000000001" customHeight="1" thickBot="1" x14ac:dyDescent="0.3">
      <c r="A2" s="301" t="s">
        <v>3</v>
      </c>
      <c r="B2" s="305"/>
      <c r="C2" s="305"/>
      <c r="D2" s="302"/>
      <c r="E2" s="301">
        <v>52040607</v>
      </c>
      <c r="F2" s="302"/>
    </row>
    <row r="3" spans="1:6" s="129" customFormat="1" ht="8.1" customHeight="1" thickBot="1" x14ac:dyDescent="0.3">
      <c r="A3" s="151"/>
      <c r="B3" s="151"/>
      <c r="C3" s="152"/>
      <c r="D3" s="152"/>
      <c r="E3" s="152"/>
      <c r="F3" s="153"/>
    </row>
    <row r="4" spans="1:6" s="149" customFormat="1" ht="20.100000000000001" customHeight="1" x14ac:dyDescent="0.25">
      <c r="A4" s="303" t="s">
        <v>4</v>
      </c>
      <c r="B4" s="308"/>
      <c r="C4" s="308"/>
      <c r="D4" s="304"/>
      <c r="E4" s="303" t="s">
        <v>5</v>
      </c>
      <c r="F4" s="304"/>
    </row>
    <row r="5" spans="1:6" ht="20.100000000000001" customHeight="1" thickBot="1" x14ac:dyDescent="0.3">
      <c r="A5" s="301" t="s">
        <v>6</v>
      </c>
      <c r="B5" s="305"/>
      <c r="C5" s="305"/>
      <c r="D5" s="302"/>
      <c r="E5" s="301" t="s">
        <v>7</v>
      </c>
      <c r="F5" s="302"/>
    </row>
    <row r="6" spans="1:6" s="129" customFormat="1" ht="8.1" customHeight="1" thickBot="1" x14ac:dyDescent="0.3">
      <c r="A6" s="151"/>
      <c r="B6" s="151"/>
      <c r="C6" s="152"/>
      <c r="D6" s="152"/>
      <c r="E6" s="152"/>
      <c r="F6" s="153"/>
    </row>
    <row r="7" spans="1:6" s="149" customFormat="1" ht="20.100000000000001" customHeight="1" x14ac:dyDescent="0.25">
      <c r="A7" s="303" t="s">
        <v>8</v>
      </c>
      <c r="B7" s="308"/>
      <c r="C7" s="308"/>
      <c r="D7" s="304"/>
      <c r="E7" s="303" t="s">
        <v>9</v>
      </c>
      <c r="F7" s="304"/>
    </row>
    <row r="8" spans="1:6" ht="20.100000000000001" customHeight="1" thickBot="1" x14ac:dyDescent="0.3">
      <c r="A8" s="301" t="s">
        <v>10</v>
      </c>
      <c r="B8" s="305"/>
      <c r="C8" s="305"/>
      <c r="D8" s="302"/>
      <c r="E8" s="301" t="s">
        <v>11</v>
      </c>
      <c r="F8" s="302"/>
    </row>
    <row r="9" spans="1:6" s="129" customFormat="1" ht="8.1" customHeight="1" thickBot="1" x14ac:dyDescent="0.3">
      <c r="A9" s="151"/>
      <c r="B9" s="151"/>
      <c r="C9" s="152"/>
      <c r="D9" s="152"/>
      <c r="E9" s="152"/>
      <c r="F9" s="153"/>
    </row>
    <row r="10" spans="1:6" s="149" customFormat="1" ht="20.100000000000001" customHeight="1" x14ac:dyDescent="0.25">
      <c r="A10" s="303" t="s">
        <v>12</v>
      </c>
      <c r="B10" s="304"/>
      <c r="C10" s="303" t="s">
        <v>13</v>
      </c>
      <c r="D10" s="304"/>
      <c r="E10" s="303" t="s">
        <v>14</v>
      </c>
      <c r="F10" s="304"/>
    </row>
    <row r="11" spans="1:6" ht="20.100000000000001" customHeight="1" thickBot="1" x14ac:dyDescent="0.3">
      <c r="A11" s="301" t="s">
        <v>15</v>
      </c>
      <c r="B11" s="302"/>
      <c r="C11" s="301" t="s">
        <v>16</v>
      </c>
      <c r="D11" s="302"/>
      <c r="E11" s="306">
        <v>1592.02</v>
      </c>
      <c r="F11" s="307"/>
    </row>
    <row r="12" spans="1:6" s="129" customFormat="1" ht="8.1" customHeight="1" thickBot="1" x14ac:dyDescent="0.3">
      <c r="A12" s="151"/>
      <c r="B12" s="151"/>
      <c r="C12" s="154"/>
      <c r="D12" s="152"/>
      <c r="E12" s="152"/>
      <c r="F12" s="153"/>
    </row>
    <row r="13" spans="1:6" s="148" customFormat="1" ht="30" customHeight="1" thickBot="1" x14ac:dyDescent="0.45">
      <c r="A13" s="315" t="s">
        <v>17</v>
      </c>
      <c r="B13" s="316"/>
      <c r="C13" s="316"/>
      <c r="D13" s="316"/>
      <c r="E13" s="316"/>
      <c r="F13" s="317"/>
    </row>
    <row r="14" spans="1:6" s="129" customFormat="1" ht="8.1" customHeight="1" thickBot="1" x14ac:dyDescent="0.3">
      <c r="A14" s="155"/>
      <c r="B14" s="7"/>
      <c r="C14" s="7"/>
      <c r="D14" s="7"/>
      <c r="E14" s="7"/>
      <c r="F14" s="7"/>
    </row>
    <row r="15" spans="1:6" ht="30" customHeight="1" thickBot="1" x14ac:dyDescent="0.3">
      <c r="A15" s="10" t="s">
        <v>18</v>
      </c>
      <c r="B15" s="10" t="s">
        <v>19</v>
      </c>
      <c r="C15" s="150" t="s">
        <v>1606</v>
      </c>
      <c r="D15" s="10" t="s">
        <v>20</v>
      </c>
      <c r="E15" s="10" t="s">
        <v>21</v>
      </c>
      <c r="F15" s="10" t="s">
        <v>22</v>
      </c>
    </row>
    <row r="16" spans="1:6" ht="20.100000000000001" customHeight="1" x14ac:dyDescent="0.25">
      <c r="A16" s="168">
        <v>1</v>
      </c>
      <c r="B16" s="157" t="s">
        <v>23</v>
      </c>
      <c r="C16" s="156">
        <v>1</v>
      </c>
      <c r="D16" s="158">
        <f>P.O!K16</f>
        <v>426998.10119999998</v>
      </c>
      <c r="E16" s="158">
        <f>D16*20.34%+D16</f>
        <v>513849.51498407999</v>
      </c>
      <c r="F16" s="169">
        <f>E16*100%/E42</f>
        <v>0.13420374265440516</v>
      </c>
    </row>
    <row r="17" spans="1:6" ht="20.100000000000001" customHeight="1" x14ac:dyDescent="0.25">
      <c r="A17" s="170">
        <v>2</v>
      </c>
      <c r="B17" s="160" t="s">
        <v>24</v>
      </c>
      <c r="C17" s="159">
        <v>1</v>
      </c>
      <c r="D17" s="5">
        <f>P.O!K27</f>
        <v>31072.995599999998</v>
      </c>
      <c r="E17" s="158">
        <f t="shared" ref="E17:E41" si="0">D17*20.34%+D17</f>
        <v>37393.242905039995</v>
      </c>
      <c r="F17" s="169">
        <f>E17*100%/E42</f>
        <v>9.766114400238609E-3</v>
      </c>
    </row>
    <row r="18" spans="1:6" ht="20.100000000000001" customHeight="1" x14ac:dyDescent="0.25">
      <c r="A18" s="170">
        <v>3</v>
      </c>
      <c r="B18" s="160" t="s">
        <v>25</v>
      </c>
      <c r="C18" s="159">
        <v>1</v>
      </c>
      <c r="D18" s="5">
        <f>P.O!K41</f>
        <v>96032.934399999984</v>
      </c>
      <c r="E18" s="158">
        <f t="shared" si="0"/>
        <v>115566.03325695999</v>
      </c>
      <c r="F18" s="169">
        <f>E18*100%/E42</f>
        <v>3.0182755329229014E-2</v>
      </c>
    </row>
    <row r="19" spans="1:6" ht="20.100000000000001" customHeight="1" x14ac:dyDescent="0.25">
      <c r="A19" s="170">
        <v>4</v>
      </c>
      <c r="B19" s="160" t="s">
        <v>26</v>
      </c>
      <c r="C19" s="159">
        <v>1</v>
      </c>
      <c r="D19" s="5">
        <f>P.O!K65</f>
        <v>215549.48359999998</v>
      </c>
      <c r="E19" s="158">
        <f t="shared" si="0"/>
        <v>259392.24856423997</v>
      </c>
      <c r="F19" s="169">
        <f>E19*100%/E42</f>
        <v>6.7746313964977226E-2</v>
      </c>
    </row>
    <row r="20" spans="1:6" ht="30" customHeight="1" x14ac:dyDescent="0.25">
      <c r="A20" s="170">
        <v>5</v>
      </c>
      <c r="B20" s="160" t="s">
        <v>27</v>
      </c>
      <c r="C20" s="159">
        <v>1</v>
      </c>
      <c r="D20" s="5">
        <f>P.O!K217</f>
        <v>355505.85429999995</v>
      </c>
      <c r="E20" s="158">
        <f t="shared" si="0"/>
        <v>427815.74506461993</v>
      </c>
      <c r="F20" s="169">
        <f>E20*100%/E42</f>
        <v>0.11173402422289658</v>
      </c>
    </row>
    <row r="21" spans="1:6" ht="30" customHeight="1" x14ac:dyDescent="0.25">
      <c r="A21" s="170">
        <v>6</v>
      </c>
      <c r="B21" s="160" t="s">
        <v>28</v>
      </c>
      <c r="C21" s="159">
        <v>1</v>
      </c>
      <c r="D21" s="5">
        <f>P.O!K486</f>
        <v>280082.15029999998</v>
      </c>
      <c r="E21" s="158">
        <f t="shared" si="0"/>
        <v>337050.85967101995</v>
      </c>
      <c r="F21" s="169">
        <f>E21*100%/E42</f>
        <v>8.8028665034620118E-2</v>
      </c>
    </row>
    <row r="22" spans="1:6" ht="30" customHeight="1" x14ac:dyDescent="0.25">
      <c r="A22" s="170">
        <v>7</v>
      </c>
      <c r="B22" s="160" t="s">
        <v>29</v>
      </c>
      <c r="C22" s="159">
        <v>1</v>
      </c>
      <c r="D22" s="5">
        <f>P.O!K753</f>
        <v>10034.799999999999</v>
      </c>
      <c r="E22" s="158">
        <f t="shared" si="0"/>
        <v>12075.87832</v>
      </c>
      <c r="F22" s="169">
        <f>E22*100%/E42</f>
        <v>3.1538962655893537E-3</v>
      </c>
    </row>
    <row r="23" spans="1:6" ht="30" customHeight="1" x14ac:dyDescent="0.25">
      <c r="A23" s="170">
        <v>8</v>
      </c>
      <c r="B23" s="160" t="s">
        <v>30</v>
      </c>
      <c r="C23" s="159">
        <v>1</v>
      </c>
      <c r="D23" s="5">
        <f>P.O!K786</f>
        <v>173226.85689999998</v>
      </c>
      <c r="E23" s="158">
        <f t="shared" si="0"/>
        <v>208461.19959345998</v>
      </c>
      <c r="F23" s="169">
        <f>E23*100%/E42</f>
        <v>5.4444486893280512E-2</v>
      </c>
    </row>
    <row r="24" spans="1:6" ht="20.100000000000001" customHeight="1" x14ac:dyDescent="0.25">
      <c r="A24" s="170">
        <v>9</v>
      </c>
      <c r="B24" s="160" t="s">
        <v>31</v>
      </c>
      <c r="C24" s="159">
        <v>1</v>
      </c>
      <c r="D24" s="5">
        <f>P.O!K943</f>
        <v>221202.6687999999</v>
      </c>
      <c r="E24" s="158">
        <f t="shared" si="0"/>
        <v>266195.29163391987</v>
      </c>
      <c r="F24" s="169">
        <f>E24*100%/E42</f>
        <v>6.9523086764730568E-2</v>
      </c>
    </row>
    <row r="25" spans="1:6" ht="20.100000000000001" customHeight="1" x14ac:dyDescent="0.25">
      <c r="A25" s="170">
        <v>10</v>
      </c>
      <c r="B25" s="160" t="s">
        <v>32</v>
      </c>
      <c r="C25" s="159">
        <v>1</v>
      </c>
      <c r="D25" s="5">
        <f>P.O!K1202</f>
        <v>308038.5673</v>
      </c>
      <c r="E25" s="158">
        <f t="shared" si="0"/>
        <v>370693.61188882001</v>
      </c>
      <c r="F25" s="169">
        <f>E25*100%/E42</f>
        <v>9.681525163082122E-2</v>
      </c>
    </row>
    <row r="26" spans="1:6" ht="20.100000000000001" customHeight="1" x14ac:dyDescent="0.25">
      <c r="A26" s="170">
        <v>11</v>
      </c>
      <c r="B26" s="160" t="s">
        <v>33</v>
      </c>
      <c r="C26" s="159">
        <v>5</v>
      </c>
      <c r="D26" s="5">
        <f>P.O!K1356</f>
        <v>36556.386000000006</v>
      </c>
      <c r="E26" s="158">
        <f t="shared" si="0"/>
        <v>43991.954912400004</v>
      </c>
      <c r="F26" s="169">
        <f>E26*100%/E42</f>
        <v>1.1489521394431672E-2</v>
      </c>
    </row>
    <row r="27" spans="1:6" ht="20.100000000000001" customHeight="1" x14ac:dyDescent="0.25">
      <c r="A27" s="170">
        <v>12</v>
      </c>
      <c r="B27" s="160" t="s">
        <v>34</v>
      </c>
      <c r="C27" s="159">
        <v>5</v>
      </c>
      <c r="D27" s="5">
        <f>P.O!K1398</f>
        <v>56596.420499999993</v>
      </c>
      <c r="E27" s="158">
        <f t="shared" si="0"/>
        <v>68108.132429699996</v>
      </c>
      <c r="F27" s="169">
        <f>E27*100%/E42</f>
        <v>1.7788021610861675E-2</v>
      </c>
    </row>
    <row r="28" spans="1:6" ht="20.100000000000001" customHeight="1" x14ac:dyDescent="0.25">
      <c r="A28" s="170">
        <v>13</v>
      </c>
      <c r="B28" s="160" t="s">
        <v>35</v>
      </c>
      <c r="C28" s="159">
        <v>1</v>
      </c>
      <c r="D28" s="5">
        <f>P.O!K1440</f>
        <v>149555.9572</v>
      </c>
      <c r="E28" s="158">
        <f t="shared" si="0"/>
        <v>179975.63889448001</v>
      </c>
      <c r="F28" s="169">
        <f>E28*100%/E42</f>
        <v>4.7004820714884328E-2</v>
      </c>
    </row>
    <row r="29" spans="1:6" ht="20.100000000000001" customHeight="1" x14ac:dyDescent="0.25">
      <c r="A29" s="170">
        <v>14</v>
      </c>
      <c r="B29" s="160" t="s">
        <v>36</v>
      </c>
      <c r="C29" s="159">
        <v>1</v>
      </c>
      <c r="D29" s="5">
        <f>P.O!K1452</f>
        <v>13662.573699999999</v>
      </c>
      <c r="E29" s="158">
        <f t="shared" si="0"/>
        <v>16441.541190579999</v>
      </c>
      <c r="F29" s="169">
        <f>E29*100%/E42</f>
        <v>4.294090581852086E-3</v>
      </c>
    </row>
    <row r="30" spans="1:6" ht="20.100000000000001" customHeight="1" x14ac:dyDescent="0.25">
      <c r="A30" s="170">
        <v>15</v>
      </c>
      <c r="B30" s="160" t="s">
        <v>37</v>
      </c>
      <c r="C30" s="159">
        <v>1</v>
      </c>
      <c r="D30" s="5">
        <f>P.O!K1474</f>
        <v>16256.0101</v>
      </c>
      <c r="E30" s="158">
        <f t="shared" si="0"/>
        <v>19562.48255434</v>
      </c>
      <c r="F30" s="169">
        <f>E30*100%/E42</f>
        <v>5.1091969493933928E-3</v>
      </c>
    </row>
    <row r="31" spans="1:6" ht="20.100000000000001" customHeight="1" x14ac:dyDescent="0.25">
      <c r="A31" s="170">
        <v>16</v>
      </c>
      <c r="B31" s="160" t="s">
        <v>38</v>
      </c>
      <c r="C31" s="159">
        <v>1</v>
      </c>
      <c r="D31" s="5">
        <f>P.O!K1489</f>
        <v>5772.9691999999995</v>
      </c>
      <c r="E31" s="158">
        <f t="shared" si="0"/>
        <v>6947.1911352799998</v>
      </c>
      <c r="F31" s="169">
        <f>E31*100%/E42</f>
        <v>1.8144204170728222E-3</v>
      </c>
    </row>
    <row r="32" spans="1:6" ht="20.100000000000001" customHeight="1" x14ac:dyDescent="0.25">
      <c r="A32" s="170">
        <v>17</v>
      </c>
      <c r="B32" s="160" t="s">
        <v>39</v>
      </c>
      <c r="C32" s="159">
        <v>1</v>
      </c>
      <c r="D32" s="5">
        <f>P.O!K1499</f>
        <v>30679.8436</v>
      </c>
      <c r="E32" s="158">
        <f t="shared" si="0"/>
        <v>36920.123788240002</v>
      </c>
      <c r="F32" s="169">
        <f>E32*100%/E42</f>
        <v>9.6425483476407538E-3</v>
      </c>
    </row>
    <row r="33" spans="1:6" ht="20.100000000000001" customHeight="1" x14ac:dyDescent="0.25">
      <c r="A33" s="170">
        <v>18</v>
      </c>
      <c r="B33" s="160" t="s">
        <v>40</v>
      </c>
      <c r="C33" s="159">
        <v>1</v>
      </c>
      <c r="D33" s="5">
        <f>P.O!K1506</f>
        <v>141083.73259999999</v>
      </c>
      <c r="E33" s="158">
        <f t="shared" si="0"/>
        <v>169780.16381083999</v>
      </c>
      <c r="F33" s="169">
        <f>E33*100%/E42</f>
        <v>4.4342035454871739E-2</v>
      </c>
    </row>
    <row r="34" spans="1:6" ht="20.100000000000001" customHeight="1" x14ac:dyDescent="0.25">
      <c r="A34" s="170">
        <v>19</v>
      </c>
      <c r="B34" s="160" t="s">
        <v>41</v>
      </c>
      <c r="C34" s="159">
        <v>1</v>
      </c>
      <c r="D34" s="5">
        <f>P.O!K1517</f>
        <v>10228.657999999999</v>
      </c>
      <c r="E34" s="158">
        <f t="shared" si="0"/>
        <v>12309.167037199999</v>
      </c>
      <c r="F34" s="169">
        <f>E34*100%/E42</f>
        <v>3.2148250356948483E-3</v>
      </c>
    </row>
    <row r="35" spans="1:6" ht="20.100000000000001" customHeight="1" x14ac:dyDescent="0.25">
      <c r="A35" s="170">
        <v>20</v>
      </c>
      <c r="B35" s="160" t="s">
        <v>42</v>
      </c>
      <c r="C35" s="159">
        <v>1</v>
      </c>
      <c r="D35" s="5">
        <f>P.O!K1524</f>
        <v>91690.952799999985</v>
      </c>
      <c r="E35" s="158">
        <f t="shared" si="0"/>
        <v>110340.89259951998</v>
      </c>
      <c r="F35" s="169">
        <f>E35*100%/E42</f>
        <v>2.8818088414741663E-2</v>
      </c>
    </row>
    <row r="36" spans="1:6" ht="20.100000000000001" customHeight="1" x14ac:dyDescent="0.25">
      <c r="A36" s="170">
        <v>21</v>
      </c>
      <c r="B36" s="160" t="s">
        <v>43</v>
      </c>
      <c r="C36" s="159">
        <v>1</v>
      </c>
      <c r="D36" s="5">
        <f>P.O!K1537</f>
        <v>61184.934199999996</v>
      </c>
      <c r="E36" s="158">
        <f t="shared" si="0"/>
        <v>73629.949816280001</v>
      </c>
      <c r="F36" s="169">
        <f>E36*100%/E42</f>
        <v>1.9230172547904326E-2</v>
      </c>
    </row>
    <row r="37" spans="1:6" ht="20.100000000000001" customHeight="1" x14ac:dyDescent="0.25">
      <c r="A37" s="170">
        <v>22</v>
      </c>
      <c r="B37" s="160" t="s">
        <v>44</v>
      </c>
      <c r="C37" s="159">
        <v>1</v>
      </c>
      <c r="D37" s="5">
        <f>P.O!K1549</f>
        <v>26248.146699999998</v>
      </c>
      <c r="E37" s="158">
        <f t="shared" si="0"/>
        <v>31587.019738779996</v>
      </c>
      <c r="F37" s="169">
        <f>E37*100%/E42</f>
        <v>8.2496842842678976E-3</v>
      </c>
    </row>
    <row r="38" spans="1:6" ht="20.100000000000001" customHeight="1" x14ac:dyDescent="0.25">
      <c r="A38" s="170">
        <v>23</v>
      </c>
      <c r="B38" s="160" t="s">
        <v>45</v>
      </c>
      <c r="C38" s="159">
        <v>1</v>
      </c>
      <c r="D38" s="5">
        <f>P.O!K1554</f>
        <v>15641.210000000001</v>
      </c>
      <c r="E38" s="158">
        <f t="shared" si="0"/>
        <v>18822.632114</v>
      </c>
      <c r="F38" s="169">
        <f>E38*100%/E42</f>
        <v>4.9159678128411982E-3</v>
      </c>
    </row>
    <row r="39" spans="1:6" ht="30" customHeight="1" x14ac:dyDescent="0.25">
      <c r="A39" s="170">
        <v>24</v>
      </c>
      <c r="B39" s="160" t="s">
        <v>46</v>
      </c>
      <c r="C39" s="159">
        <v>1</v>
      </c>
      <c r="D39" s="5">
        <f>P.O!K1557</f>
        <v>2912.8399999999992</v>
      </c>
      <c r="E39" s="158">
        <f t="shared" si="0"/>
        <v>3505.3116559999989</v>
      </c>
      <c r="F39" s="169">
        <f>E39*100%/E42</f>
        <v>9.1549360209065346E-4</v>
      </c>
    </row>
    <row r="40" spans="1:6" ht="20.100000000000001" customHeight="1" x14ac:dyDescent="0.25">
      <c r="A40" s="170">
        <v>25</v>
      </c>
      <c r="B40" s="160" t="s">
        <v>47</v>
      </c>
      <c r="C40" s="159">
        <v>1</v>
      </c>
      <c r="D40" s="5">
        <f>P.O!K1568</f>
        <v>265125.67369999998</v>
      </c>
      <c r="E40" s="158">
        <f t="shared" si="0"/>
        <v>319052.23573058</v>
      </c>
      <c r="F40" s="169">
        <f>E40*100%/E42</f>
        <v>8.3327906106179642E-2</v>
      </c>
    </row>
    <row r="41" spans="1:6" ht="20.100000000000001" customHeight="1" thickBot="1" x14ac:dyDescent="0.3">
      <c r="A41" s="171">
        <v>26</v>
      </c>
      <c r="B41" s="161" t="s">
        <v>48</v>
      </c>
      <c r="C41" s="162">
        <v>1</v>
      </c>
      <c r="D41" s="163">
        <f>P.O!K1756</f>
        <v>140774.5784</v>
      </c>
      <c r="E41" s="164">
        <f t="shared" si="0"/>
        <v>169408.12764655999</v>
      </c>
      <c r="F41" s="172">
        <f>E41*100%/E42</f>
        <v>4.4244869564483168E-2</v>
      </c>
    </row>
    <row r="42" spans="1:6" ht="20.100000000000001" customHeight="1" thickBot="1" x14ac:dyDescent="0.3">
      <c r="A42" s="309" t="s">
        <v>49</v>
      </c>
      <c r="B42" s="310"/>
      <c r="C42" s="311"/>
      <c r="D42" s="37">
        <f>SUM(D16:D41)</f>
        <v>3181715.2990999999</v>
      </c>
      <c r="E42" s="37">
        <f>SUM(E16:E41)</f>
        <v>3828876.1909369389</v>
      </c>
      <c r="F42" s="167">
        <f>SUM(F16:F41)</f>
        <v>1.0000000000000002</v>
      </c>
    </row>
    <row r="43" spans="1:6" ht="15.75" thickBot="1" x14ac:dyDescent="0.3">
      <c r="A43" s="7"/>
      <c r="B43" s="7"/>
      <c r="C43" s="7"/>
      <c r="D43" s="7"/>
      <c r="E43" s="7"/>
      <c r="F43" s="7"/>
    </row>
    <row r="44" spans="1:6" ht="15.75" thickBot="1" x14ac:dyDescent="0.3">
      <c r="A44" s="312" t="s">
        <v>1670</v>
      </c>
      <c r="B44" s="313"/>
      <c r="C44" s="313"/>
      <c r="D44" s="313"/>
      <c r="E44" s="313"/>
      <c r="F44" s="314"/>
    </row>
    <row r="45" spans="1:6" x14ac:dyDescent="0.25">
      <c r="A45" s="7"/>
      <c r="B45" s="7"/>
      <c r="C45" s="7"/>
      <c r="D45" s="7"/>
      <c r="E45" s="7"/>
      <c r="F45" s="7"/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s="7"/>
      <c r="B47" s="7"/>
      <c r="C47" s="7"/>
      <c r="D47" s="7"/>
      <c r="E47" s="7"/>
      <c r="F47" s="7"/>
    </row>
  </sheetData>
  <mergeCells count="21">
    <mergeCell ref="A42:C42"/>
    <mergeCell ref="A44:F44"/>
    <mergeCell ref="E7:F7"/>
    <mergeCell ref="E5:F5"/>
    <mergeCell ref="E4:F4"/>
    <mergeCell ref="A13:F13"/>
    <mergeCell ref="E2:F2"/>
    <mergeCell ref="E1:F1"/>
    <mergeCell ref="A8:D8"/>
    <mergeCell ref="C10:D10"/>
    <mergeCell ref="C11:D11"/>
    <mergeCell ref="E10:F10"/>
    <mergeCell ref="E11:F11"/>
    <mergeCell ref="E8:F8"/>
    <mergeCell ref="A10:B10"/>
    <mergeCell ref="A11:B11"/>
    <mergeCell ref="A1:D1"/>
    <mergeCell ref="A2:D2"/>
    <mergeCell ref="A4:D4"/>
    <mergeCell ref="A5:D5"/>
    <mergeCell ref="A7:D7"/>
  </mergeCells>
  <pageMargins left="0.55118110236220474" right="0.55118110236220474" top="1.5748031496062993" bottom="0.78740157480314965" header="1.4960629921259843" footer="0.70866141732283472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2"/>
  <sheetViews>
    <sheetView tabSelected="1" topLeftCell="A1879" zoomScaleNormal="100" workbookViewId="0">
      <selection activeCell="L1888" sqref="L1888"/>
    </sheetView>
  </sheetViews>
  <sheetFormatPr defaultRowHeight="15" x14ac:dyDescent="0.25"/>
  <cols>
    <col min="1" max="1" width="9.42578125" style="1" customWidth="1"/>
    <col min="2" max="2" width="11.7109375" style="1" customWidth="1"/>
    <col min="3" max="3" width="10.140625" style="1" customWidth="1"/>
    <col min="4" max="4" width="57" style="1" customWidth="1"/>
    <col min="5" max="5" width="8.140625" style="1" customWidth="1"/>
    <col min="6" max="7" width="9.28515625" style="1" bestFit="1" customWidth="1"/>
    <col min="8" max="9" width="12" style="1" bestFit="1" customWidth="1"/>
    <col min="10" max="10" width="17.42578125" style="1" customWidth="1"/>
    <col min="11" max="11" width="19.7109375" style="1" customWidth="1"/>
    <col min="12" max="12" width="9.140625" style="1"/>
    <col min="13" max="13" width="14.42578125" style="1" bestFit="1" customWidth="1"/>
    <col min="14" max="16384" width="9.140625" style="1"/>
  </cols>
  <sheetData>
    <row r="1" spans="1:12" ht="18" customHeight="1" x14ac:dyDescent="0.25">
      <c r="A1" s="321" t="s">
        <v>0</v>
      </c>
      <c r="B1" s="331"/>
      <c r="C1" s="331"/>
      <c r="D1" s="331"/>
      <c r="E1" s="331"/>
      <c r="F1" s="331"/>
      <c r="G1" s="331"/>
      <c r="H1" s="331"/>
      <c r="I1" s="322"/>
      <c r="J1" s="321" t="s">
        <v>1</v>
      </c>
      <c r="K1" s="322"/>
    </row>
    <row r="2" spans="1:12" ht="18" customHeight="1" x14ac:dyDescent="0.25">
      <c r="A2" s="323" t="s">
        <v>3</v>
      </c>
      <c r="B2" s="337"/>
      <c r="C2" s="337"/>
      <c r="D2" s="337"/>
      <c r="E2" s="337"/>
      <c r="F2" s="337"/>
      <c r="G2" s="337"/>
      <c r="H2" s="337"/>
      <c r="I2" s="324"/>
      <c r="J2" s="323">
        <v>52040607</v>
      </c>
      <c r="K2" s="324"/>
    </row>
    <row r="3" spans="1:12" s="6" customFormat="1" ht="8.1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8" customHeight="1" x14ac:dyDescent="0.25">
      <c r="A4" s="325" t="s">
        <v>4</v>
      </c>
      <c r="B4" s="326"/>
      <c r="C4" s="326"/>
      <c r="D4" s="326"/>
      <c r="E4" s="326"/>
      <c r="F4" s="327"/>
      <c r="G4" s="325" t="s">
        <v>13</v>
      </c>
      <c r="H4" s="326"/>
      <c r="I4" s="327"/>
      <c r="J4" s="325" t="s">
        <v>5</v>
      </c>
      <c r="K4" s="327"/>
    </row>
    <row r="5" spans="1:12" ht="18" customHeight="1" thickBot="1" x14ac:dyDescent="0.3">
      <c r="A5" s="328" t="s">
        <v>6</v>
      </c>
      <c r="B5" s="329"/>
      <c r="C5" s="329"/>
      <c r="D5" s="329"/>
      <c r="E5" s="329"/>
      <c r="F5" s="330"/>
      <c r="G5" s="328" t="s">
        <v>16</v>
      </c>
      <c r="H5" s="329"/>
      <c r="I5" s="330"/>
      <c r="J5" s="328" t="s">
        <v>7</v>
      </c>
      <c r="K5" s="330"/>
    </row>
    <row r="6" spans="1:12" s="6" customFormat="1" ht="8.1" customHeight="1" thickBot="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2" ht="18" customHeight="1" x14ac:dyDescent="0.25">
      <c r="A7" s="325" t="s">
        <v>9</v>
      </c>
      <c r="B7" s="326"/>
      <c r="C7" s="327"/>
      <c r="D7" s="325" t="s">
        <v>8</v>
      </c>
      <c r="E7" s="326"/>
      <c r="F7" s="327"/>
      <c r="G7" s="325" t="s">
        <v>341</v>
      </c>
      <c r="H7" s="326"/>
      <c r="I7" s="327"/>
      <c r="J7" s="325" t="s">
        <v>340</v>
      </c>
      <c r="K7" s="327"/>
    </row>
    <row r="8" spans="1:12" ht="18" customHeight="1" thickBot="1" x14ac:dyDescent="0.3">
      <c r="A8" s="328" t="s">
        <v>11</v>
      </c>
      <c r="B8" s="329"/>
      <c r="C8" s="330"/>
      <c r="D8" s="328" t="s">
        <v>339</v>
      </c>
      <c r="E8" s="329"/>
      <c r="F8" s="330"/>
      <c r="G8" s="328" t="s">
        <v>331</v>
      </c>
      <c r="H8" s="329"/>
      <c r="I8" s="330"/>
      <c r="J8" s="328" t="s">
        <v>330</v>
      </c>
      <c r="K8" s="330"/>
    </row>
    <row r="9" spans="1:12" s="6" customFormat="1" ht="8.1" customHeight="1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2" ht="18" customHeight="1" x14ac:dyDescent="0.25">
      <c r="A10" s="325" t="s">
        <v>345</v>
      </c>
      <c r="B10" s="326"/>
      <c r="C10" s="327"/>
      <c r="D10" s="299" t="s">
        <v>344</v>
      </c>
      <c r="E10" s="325" t="s">
        <v>343</v>
      </c>
      <c r="F10" s="326"/>
      <c r="G10" s="326"/>
      <c r="H10" s="327"/>
      <c r="I10" s="325" t="s">
        <v>342</v>
      </c>
      <c r="J10" s="326"/>
      <c r="K10" s="327"/>
    </row>
    <row r="11" spans="1:12" ht="18" customHeight="1" thickBot="1" x14ac:dyDescent="0.3">
      <c r="A11" s="349">
        <v>0</v>
      </c>
      <c r="B11" s="350"/>
      <c r="C11" s="351"/>
      <c r="D11" s="300">
        <v>1592.02</v>
      </c>
      <c r="E11" s="352" t="s">
        <v>2</v>
      </c>
      <c r="F11" s="353"/>
      <c r="G11" s="353"/>
      <c r="H11" s="354"/>
      <c r="I11" s="349">
        <v>1592.02</v>
      </c>
      <c r="J11" s="350"/>
      <c r="K11" s="351"/>
    </row>
    <row r="12" spans="1:12" s="6" customFormat="1" ht="8.1" customHeight="1" thickBot="1" x14ac:dyDescent="0.3">
      <c r="A12" s="13"/>
      <c r="B12" s="13"/>
      <c r="C12" s="12"/>
      <c r="D12" s="13"/>
      <c r="E12" s="12"/>
      <c r="F12" s="12"/>
      <c r="G12" s="12"/>
      <c r="H12" s="12"/>
      <c r="I12" s="12"/>
      <c r="J12" s="12"/>
      <c r="K12" s="12"/>
    </row>
    <row r="13" spans="1:12" ht="27.95" customHeight="1" thickBot="1" x14ac:dyDescent="0.3">
      <c r="A13" s="318" t="s">
        <v>50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20"/>
    </row>
    <row r="14" spans="1:12" s="6" customFormat="1" ht="8.1" customHeight="1" thickBot="1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2" ht="30" customHeight="1" thickBot="1" x14ac:dyDescent="0.3">
      <c r="A15" s="10" t="s">
        <v>18</v>
      </c>
      <c r="B15" s="10" t="s">
        <v>51</v>
      </c>
      <c r="C15" s="10" t="s">
        <v>52</v>
      </c>
      <c r="D15" s="10" t="s">
        <v>53</v>
      </c>
      <c r="E15" s="10" t="s">
        <v>54</v>
      </c>
      <c r="F15" s="10" t="s">
        <v>55</v>
      </c>
      <c r="G15" s="10" t="s">
        <v>56</v>
      </c>
      <c r="H15" s="10" t="s">
        <v>57</v>
      </c>
      <c r="I15" s="10" t="s">
        <v>58</v>
      </c>
      <c r="J15" s="10" t="s">
        <v>59</v>
      </c>
      <c r="K15" s="10" t="s">
        <v>60</v>
      </c>
    </row>
    <row r="16" spans="1:12" ht="20.100000000000001" customHeight="1" thickBot="1" x14ac:dyDescent="0.3">
      <c r="A16" s="38">
        <v>1</v>
      </c>
      <c r="B16" s="39" t="s">
        <v>61</v>
      </c>
      <c r="C16" s="40" t="s">
        <v>2</v>
      </c>
      <c r="D16" s="8" t="s">
        <v>23</v>
      </c>
      <c r="E16" s="9" t="s">
        <v>62</v>
      </c>
      <c r="F16" s="41">
        <v>1</v>
      </c>
      <c r="G16" s="42">
        <v>1</v>
      </c>
      <c r="H16" s="43" t="s">
        <v>2</v>
      </c>
      <c r="I16" s="43" t="s">
        <v>2</v>
      </c>
      <c r="J16" s="43">
        <f>J17+J20+J24</f>
        <v>188.38</v>
      </c>
      <c r="K16" s="44">
        <f>K17+K20+K24</f>
        <v>426998.10119999998</v>
      </c>
      <c r="L16" s="4"/>
    </row>
    <row r="17" spans="1:12" ht="20.100000000000001" customHeight="1" thickBot="1" x14ac:dyDescent="0.3">
      <c r="A17" s="45" t="s">
        <v>334</v>
      </c>
      <c r="B17" s="46" t="s">
        <v>61</v>
      </c>
      <c r="C17" s="47" t="s">
        <v>2</v>
      </c>
      <c r="D17" s="48" t="s">
        <v>261</v>
      </c>
      <c r="E17" s="49" t="s">
        <v>63</v>
      </c>
      <c r="F17" s="50" t="s">
        <v>2</v>
      </c>
      <c r="G17" s="46" t="s">
        <v>63</v>
      </c>
      <c r="H17" s="51">
        <v>0</v>
      </c>
      <c r="I17" s="51">
        <v>0</v>
      </c>
      <c r="J17" s="52">
        <f>J18+J19</f>
        <v>55.32</v>
      </c>
      <c r="K17" s="53">
        <f>K18+K19</f>
        <v>115005.30119999999</v>
      </c>
      <c r="L17" s="4"/>
    </row>
    <row r="18" spans="1:12" ht="45" customHeight="1" x14ac:dyDescent="0.25">
      <c r="A18" s="138">
        <v>11001</v>
      </c>
      <c r="B18" s="55" t="s">
        <v>61</v>
      </c>
      <c r="C18" s="55">
        <v>20200</v>
      </c>
      <c r="D18" s="56" t="s">
        <v>337</v>
      </c>
      <c r="E18" s="57" t="s">
        <v>64</v>
      </c>
      <c r="F18" s="58">
        <v>2078.91</v>
      </c>
      <c r="G18" s="59">
        <v>2078.91</v>
      </c>
      <c r="H18" s="60">
        <v>7.13</v>
      </c>
      <c r="I18" s="60">
        <v>0</v>
      </c>
      <c r="J18" s="60">
        <f>H18+I18</f>
        <v>7.13</v>
      </c>
      <c r="K18" s="139">
        <f>F18*J18</f>
        <v>14822.628299999998</v>
      </c>
      <c r="L18" s="4"/>
    </row>
    <row r="19" spans="1:12" ht="30" customHeight="1" thickBot="1" x14ac:dyDescent="0.3">
      <c r="A19" s="140">
        <v>11002</v>
      </c>
      <c r="B19" s="61" t="s">
        <v>61</v>
      </c>
      <c r="C19" s="61">
        <v>21602</v>
      </c>
      <c r="D19" s="62" t="s">
        <v>338</v>
      </c>
      <c r="E19" s="63" t="s">
        <v>64</v>
      </c>
      <c r="F19" s="64">
        <v>2078.91</v>
      </c>
      <c r="G19" s="65">
        <v>2078.91</v>
      </c>
      <c r="H19" s="66">
        <v>48.19</v>
      </c>
      <c r="I19" s="66">
        <v>0</v>
      </c>
      <c r="J19" s="66">
        <f t="shared" ref="J19:J78" si="0">H19+I19</f>
        <v>48.19</v>
      </c>
      <c r="K19" s="141">
        <f t="shared" ref="K19:K78" si="1">F19*J19</f>
        <v>100182.67289999999</v>
      </c>
      <c r="L19" s="4"/>
    </row>
    <row r="20" spans="1:12" ht="20.100000000000001" customHeight="1" thickBot="1" x14ac:dyDescent="0.3">
      <c r="A20" s="45" t="s">
        <v>335</v>
      </c>
      <c r="B20" s="46" t="s">
        <v>65</v>
      </c>
      <c r="C20" s="47" t="s">
        <v>2</v>
      </c>
      <c r="D20" s="48" t="s">
        <v>66</v>
      </c>
      <c r="E20" s="49" t="s">
        <v>63</v>
      </c>
      <c r="F20" s="50" t="s">
        <v>2</v>
      </c>
      <c r="G20" s="46" t="s">
        <v>63</v>
      </c>
      <c r="H20" s="51">
        <v>0</v>
      </c>
      <c r="I20" s="51">
        <v>0</v>
      </c>
      <c r="J20" s="52">
        <f>J21+J22+J23</f>
        <v>110</v>
      </c>
      <c r="K20" s="53">
        <f>K21+K22+K23</f>
        <v>176400</v>
      </c>
      <c r="L20" s="4"/>
    </row>
    <row r="21" spans="1:12" ht="15" customHeight="1" x14ac:dyDescent="0.25">
      <c r="A21" s="138">
        <v>12001</v>
      </c>
      <c r="B21" s="55" t="s">
        <v>61</v>
      </c>
      <c r="C21" s="55">
        <v>250101</v>
      </c>
      <c r="D21" s="56" t="s">
        <v>67</v>
      </c>
      <c r="E21" s="57" t="s">
        <v>68</v>
      </c>
      <c r="F21" s="58">
        <v>1260</v>
      </c>
      <c r="G21" s="59">
        <v>1260</v>
      </c>
      <c r="H21" s="60">
        <v>0</v>
      </c>
      <c r="I21" s="60">
        <v>80</v>
      </c>
      <c r="J21" s="60">
        <f t="shared" si="0"/>
        <v>80</v>
      </c>
      <c r="K21" s="139">
        <f t="shared" si="1"/>
        <v>100800</v>
      </c>
      <c r="L21" s="4"/>
    </row>
    <row r="22" spans="1:12" ht="15" customHeight="1" x14ac:dyDescent="0.25">
      <c r="A22" s="142">
        <v>12002</v>
      </c>
      <c r="B22" s="67" t="s">
        <v>61</v>
      </c>
      <c r="C22" s="67">
        <v>250103</v>
      </c>
      <c r="D22" s="68" t="s">
        <v>69</v>
      </c>
      <c r="E22" s="17" t="s">
        <v>68</v>
      </c>
      <c r="F22" s="69">
        <v>2520</v>
      </c>
      <c r="G22" s="16">
        <v>2520</v>
      </c>
      <c r="H22" s="70">
        <v>0</v>
      </c>
      <c r="I22" s="70">
        <v>20</v>
      </c>
      <c r="J22" s="70">
        <f t="shared" si="0"/>
        <v>20</v>
      </c>
      <c r="K22" s="143">
        <f t="shared" si="1"/>
        <v>50400</v>
      </c>
      <c r="L22" s="4"/>
    </row>
    <row r="23" spans="1:12" ht="15" customHeight="1" thickBot="1" x14ac:dyDescent="0.3">
      <c r="A23" s="140">
        <v>12003</v>
      </c>
      <c r="B23" s="61" t="s">
        <v>61</v>
      </c>
      <c r="C23" s="61">
        <v>250105</v>
      </c>
      <c r="D23" s="62" t="s">
        <v>70</v>
      </c>
      <c r="E23" s="63" t="s">
        <v>68</v>
      </c>
      <c r="F23" s="64">
        <v>2520</v>
      </c>
      <c r="G23" s="65">
        <v>2520</v>
      </c>
      <c r="H23" s="66">
        <v>0</v>
      </c>
      <c r="I23" s="66">
        <v>10</v>
      </c>
      <c r="J23" s="66">
        <f t="shared" si="0"/>
        <v>10</v>
      </c>
      <c r="K23" s="141">
        <f t="shared" si="1"/>
        <v>25200</v>
      </c>
      <c r="L23" s="4"/>
    </row>
    <row r="24" spans="1:12" ht="20.100000000000001" customHeight="1" thickBot="1" x14ac:dyDescent="0.3">
      <c r="A24" s="45" t="s">
        <v>336</v>
      </c>
      <c r="B24" s="47" t="s">
        <v>2</v>
      </c>
      <c r="C24" s="47" t="s">
        <v>2</v>
      </c>
      <c r="D24" s="48" t="s">
        <v>71</v>
      </c>
      <c r="E24" s="49" t="s">
        <v>63</v>
      </c>
      <c r="F24" s="50" t="s">
        <v>2</v>
      </c>
      <c r="G24" s="46" t="s">
        <v>63</v>
      </c>
      <c r="H24" s="51">
        <v>0</v>
      </c>
      <c r="I24" s="51">
        <v>0</v>
      </c>
      <c r="J24" s="52">
        <f>J25+J26</f>
        <v>23.06</v>
      </c>
      <c r="K24" s="53">
        <f>K25+K26</f>
        <v>135592.79999999999</v>
      </c>
      <c r="L24" s="4"/>
    </row>
    <row r="25" spans="1:12" ht="15" customHeight="1" x14ac:dyDescent="0.25">
      <c r="A25" s="138">
        <v>13001</v>
      </c>
      <c r="B25" s="55" t="s">
        <v>61</v>
      </c>
      <c r="C25" s="55">
        <v>271500</v>
      </c>
      <c r="D25" s="56" t="s">
        <v>348</v>
      </c>
      <c r="E25" s="57" t="s">
        <v>72</v>
      </c>
      <c r="F25" s="58">
        <v>5880</v>
      </c>
      <c r="G25" s="59">
        <v>5880</v>
      </c>
      <c r="H25" s="60">
        <v>3.06</v>
      </c>
      <c r="I25" s="60">
        <v>0</v>
      </c>
      <c r="J25" s="60">
        <f t="shared" si="0"/>
        <v>3.06</v>
      </c>
      <c r="K25" s="139">
        <f t="shared" si="1"/>
        <v>17992.8</v>
      </c>
      <c r="L25" s="4"/>
    </row>
    <row r="26" spans="1:12" ht="15" customHeight="1" thickBot="1" x14ac:dyDescent="0.3">
      <c r="A26" s="140">
        <v>13002</v>
      </c>
      <c r="B26" s="61" t="s">
        <v>61</v>
      </c>
      <c r="C26" s="61">
        <v>271502</v>
      </c>
      <c r="D26" s="62" t="s">
        <v>73</v>
      </c>
      <c r="E26" s="63" t="s">
        <v>72</v>
      </c>
      <c r="F26" s="64">
        <v>5880</v>
      </c>
      <c r="G26" s="65">
        <v>5880</v>
      </c>
      <c r="H26" s="66">
        <v>20</v>
      </c>
      <c r="I26" s="66">
        <v>0</v>
      </c>
      <c r="J26" s="66">
        <f t="shared" si="0"/>
        <v>20</v>
      </c>
      <c r="K26" s="141">
        <f t="shared" si="1"/>
        <v>117600</v>
      </c>
      <c r="L26" s="4"/>
    </row>
    <row r="27" spans="1:12" ht="20.100000000000001" customHeight="1" thickBot="1" x14ac:dyDescent="0.3">
      <c r="A27" s="38">
        <v>2</v>
      </c>
      <c r="B27" s="39" t="s">
        <v>61</v>
      </c>
      <c r="C27" s="40" t="s">
        <v>2</v>
      </c>
      <c r="D27" s="8" t="s">
        <v>24</v>
      </c>
      <c r="E27" s="9" t="s">
        <v>62</v>
      </c>
      <c r="F27" s="41">
        <v>1</v>
      </c>
      <c r="G27" s="42">
        <v>1</v>
      </c>
      <c r="H27" s="54">
        <v>0</v>
      </c>
      <c r="I27" s="54">
        <v>0</v>
      </c>
      <c r="J27" s="43">
        <f>J28+J33+J36+J38</f>
        <v>3128.36</v>
      </c>
      <c r="K27" s="44">
        <f>K28+K33+K36+K38</f>
        <v>31072.995599999998</v>
      </c>
      <c r="L27" s="4"/>
    </row>
    <row r="28" spans="1:12" ht="20.100000000000001" customHeight="1" thickBot="1" x14ac:dyDescent="0.3">
      <c r="A28" s="45" t="s">
        <v>346</v>
      </c>
      <c r="B28" s="46" t="s">
        <v>61</v>
      </c>
      <c r="C28" s="47" t="s">
        <v>2</v>
      </c>
      <c r="D28" s="48" t="s">
        <v>261</v>
      </c>
      <c r="E28" s="49" t="s">
        <v>63</v>
      </c>
      <c r="F28" s="50" t="s">
        <v>2</v>
      </c>
      <c r="G28" s="46" t="s">
        <v>63</v>
      </c>
      <c r="H28" s="51">
        <v>0</v>
      </c>
      <c r="I28" s="51">
        <v>0</v>
      </c>
      <c r="J28" s="52">
        <f>J29+J30+J31+J32</f>
        <v>751.17000000000007</v>
      </c>
      <c r="K28" s="53">
        <f>K29+K30+K31+K32</f>
        <v>18697.8786</v>
      </c>
      <c r="L28" s="4"/>
    </row>
    <row r="29" spans="1:12" ht="60" customHeight="1" x14ac:dyDescent="0.25">
      <c r="A29" s="142">
        <v>21001</v>
      </c>
      <c r="B29" s="67" t="s">
        <v>61</v>
      </c>
      <c r="C29" s="67">
        <v>20107</v>
      </c>
      <c r="D29" s="56" t="s">
        <v>349</v>
      </c>
      <c r="E29" s="17" t="s">
        <v>62</v>
      </c>
      <c r="F29" s="69">
        <v>3</v>
      </c>
      <c r="G29" s="16">
        <v>3</v>
      </c>
      <c r="H29" s="70">
        <v>0</v>
      </c>
      <c r="I29" s="70">
        <v>40</v>
      </c>
      <c r="J29" s="70">
        <f t="shared" si="0"/>
        <v>40</v>
      </c>
      <c r="K29" s="143">
        <f t="shared" si="1"/>
        <v>120</v>
      </c>
      <c r="L29" s="4"/>
    </row>
    <row r="30" spans="1:12" ht="15" customHeight="1" x14ac:dyDescent="0.25">
      <c r="A30" s="142">
        <v>21002</v>
      </c>
      <c r="B30" s="67" t="s">
        <v>61</v>
      </c>
      <c r="C30" s="67">
        <v>20202</v>
      </c>
      <c r="D30" s="68" t="s">
        <v>74</v>
      </c>
      <c r="E30" s="17" t="s">
        <v>64</v>
      </c>
      <c r="F30" s="69">
        <v>39.93</v>
      </c>
      <c r="G30" s="16">
        <v>39.93</v>
      </c>
      <c r="H30" s="70">
        <v>0</v>
      </c>
      <c r="I30" s="70">
        <v>2</v>
      </c>
      <c r="J30" s="70">
        <f t="shared" si="0"/>
        <v>2</v>
      </c>
      <c r="K30" s="143">
        <f t="shared" si="1"/>
        <v>79.86</v>
      </c>
      <c r="L30" s="4"/>
    </row>
    <row r="31" spans="1:12" ht="100.5" customHeight="1" x14ac:dyDescent="0.25">
      <c r="A31" s="142">
        <v>21003</v>
      </c>
      <c r="B31" s="67" t="s">
        <v>61</v>
      </c>
      <c r="C31" s="67">
        <v>20212</v>
      </c>
      <c r="D31" s="68" t="s">
        <v>350</v>
      </c>
      <c r="E31" s="17" t="s">
        <v>64</v>
      </c>
      <c r="F31" s="69">
        <v>50.82</v>
      </c>
      <c r="G31" s="16">
        <v>50.82</v>
      </c>
      <c r="H31" s="70">
        <v>244.23</v>
      </c>
      <c r="I31" s="70">
        <v>60</v>
      </c>
      <c r="J31" s="70">
        <f t="shared" si="0"/>
        <v>304.23</v>
      </c>
      <c r="K31" s="143">
        <f t="shared" si="1"/>
        <v>15460.9686</v>
      </c>
      <c r="L31" s="4"/>
    </row>
    <row r="32" spans="1:12" ht="45" customHeight="1" thickBot="1" x14ac:dyDescent="0.3">
      <c r="A32" s="140">
        <v>21004</v>
      </c>
      <c r="B32" s="61" t="s">
        <v>61</v>
      </c>
      <c r="C32" s="61">
        <v>21301</v>
      </c>
      <c r="D32" s="62" t="s">
        <v>351</v>
      </c>
      <c r="E32" s="63" t="s">
        <v>64</v>
      </c>
      <c r="F32" s="64">
        <v>7.5</v>
      </c>
      <c r="G32" s="65">
        <v>7.5</v>
      </c>
      <c r="H32" s="66">
        <v>401.94</v>
      </c>
      <c r="I32" s="66">
        <v>3</v>
      </c>
      <c r="J32" s="66">
        <f t="shared" si="0"/>
        <v>404.94</v>
      </c>
      <c r="K32" s="141">
        <f t="shared" si="1"/>
        <v>3037.05</v>
      </c>
      <c r="L32" s="4"/>
    </row>
    <row r="33" spans="1:12" ht="20.100000000000001" customHeight="1" thickBot="1" x14ac:dyDescent="0.3">
      <c r="A33" s="45" t="s">
        <v>347</v>
      </c>
      <c r="B33" s="46" t="s">
        <v>65</v>
      </c>
      <c r="C33" s="47" t="s">
        <v>2</v>
      </c>
      <c r="D33" s="48" t="s">
        <v>75</v>
      </c>
      <c r="E33" s="49" t="s">
        <v>63</v>
      </c>
      <c r="F33" s="50" t="s">
        <v>2</v>
      </c>
      <c r="G33" s="46" t="s">
        <v>63</v>
      </c>
      <c r="H33" s="51">
        <v>0</v>
      </c>
      <c r="I33" s="51">
        <v>0</v>
      </c>
      <c r="J33" s="52">
        <f>J34+J35</f>
        <v>516.54</v>
      </c>
      <c r="K33" s="53">
        <f>K34+K35</f>
        <v>516.54</v>
      </c>
      <c r="L33" s="4"/>
    </row>
    <row r="34" spans="1:12" ht="45" customHeight="1" x14ac:dyDescent="0.25">
      <c r="A34" s="138">
        <v>22001</v>
      </c>
      <c r="B34" s="55" t="s">
        <v>61</v>
      </c>
      <c r="C34" s="55">
        <v>30114</v>
      </c>
      <c r="D34" s="56" t="s">
        <v>352</v>
      </c>
      <c r="E34" s="57" t="s">
        <v>62</v>
      </c>
      <c r="F34" s="58">
        <v>1</v>
      </c>
      <c r="G34" s="59">
        <v>1</v>
      </c>
      <c r="H34" s="60">
        <v>158.27000000000001</v>
      </c>
      <c r="I34" s="60">
        <v>100</v>
      </c>
      <c r="J34" s="60">
        <f t="shared" si="0"/>
        <v>258.27</v>
      </c>
      <c r="K34" s="139">
        <f t="shared" si="1"/>
        <v>258.27</v>
      </c>
      <c r="L34" s="4"/>
    </row>
    <row r="35" spans="1:12" ht="60" customHeight="1" thickBot="1" x14ac:dyDescent="0.3">
      <c r="A35" s="140">
        <v>22002</v>
      </c>
      <c r="B35" s="61" t="s">
        <v>61</v>
      </c>
      <c r="C35" s="61">
        <v>30116</v>
      </c>
      <c r="D35" s="62" t="s">
        <v>353</v>
      </c>
      <c r="E35" s="63" t="s">
        <v>62</v>
      </c>
      <c r="F35" s="64">
        <v>1</v>
      </c>
      <c r="G35" s="65">
        <v>1</v>
      </c>
      <c r="H35" s="66">
        <v>158.27000000000001</v>
      </c>
      <c r="I35" s="66">
        <v>100</v>
      </c>
      <c r="J35" s="66">
        <f t="shared" si="0"/>
        <v>258.27</v>
      </c>
      <c r="K35" s="141">
        <f t="shared" si="1"/>
        <v>258.27</v>
      </c>
      <c r="L35" s="4"/>
    </row>
    <row r="36" spans="1:12" ht="20.100000000000001" customHeight="1" thickBot="1" x14ac:dyDescent="0.3">
      <c r="A36" s="45">
        <v>23</v>
      </c>
      <c r="B36" s="46" t="s">
        <v>61</v>
      </c>
      <c r="C36" s="47" t="s">
        <v>2</v>
      </c>
      <c r="D36" s="48" t="s">
        <v>265</v>
      </c>
      <c r="E36" s="49" t="s">
        <v>63</v>
      </c>
      <c r="F36" s="50" t="s">
        <v>2</v>
      </c>
      <c r="G36" s="46" t="s">
        <v>63</v>
      </c>
      <c r="H36" s="51">
        <v>0</v>
      </c>
      <c r="I36" s="51">
        <v>0</v>
      </c>
      <c r="J36" s="52">
        <f>J37</f>
        <v>95.13</v>
      </c>
      <c r="K36" s="53">
        <f>K37</f>
        <v>7610.4</v>
      </c>
      <c r="L36" s="4"/>
    </row>
    <row r="37" spans="1:12" ht="15" customHeight="1" thickBot="1" x14ac:dyDescent="0.3">
      <c r="A37" s="144">
        <v>23001</v>
      </c>
      <c r="B37" s="71" t="s">
        <v>61</v>
      </c>
      <c r="C37" s="71">
        <v>50101</v>
      </c>
      <c r="D37" s="72" t="s">
        <v>354</v>
      </c>
      <c r="E37" s="73" t="s">
        <v>76</v>
      </c>
      <c r="F37" s="74">
        <v>80</v>
      </c>
      <c r="G37" s="75">
        <v>80</v>
      </c>
      <c r="H37" s="76">
        <v>95.13</v>
      </c>
      <c r="I37" s="76">
        <v>0</v>
      </c>
      <c r="J37" s="76">
        <f t="shared" si="0"/>
        <v>95.13</v>
      </c>
      <c r="K37" s="145">
        <f t="shared" si="1"/>
        <v>7610.4</v>
      </c>
      <c r="L37" s="4"/>
    </row>
    <row r="38" spans="1:12" ht="20.100000000000001" customHeight="1" thickBot="1" x14ac:dyDescent="0.3">
      <c r="A38" s="45">
        <v>24</v>
      </c>
      <c r="B38" s="46" t="s">
        <v>61</v>
      </c>
      <c r="C38" s="47" t="s">
        <v>2</v>
      </c>
      <c r="D38" s="48" t="s">
        <v>71</v>
      </c>
      <c r="E38" s="49" t="s">
        <v>63</v>
      </c>
      <c r="F38" s="50" t="s">
        <v>2</v>
      </c>
      <c r="G38" s="46" t="s">
        <v>63</v>
      </c>
      <c r="H38" s="51">
        <v>0</v>
      </c>
      <c r="I38" s="51">
        <v>0</v>
      </c>
      <c r="J38" s="52">
        <f>J39+J40</f>
        <v>1765.52</v>
      </c>
      <c r="K38" s="53">
        <f>K39+K40</f>
        <v>4248.1769999999997</v>
      </c>
      <c r="L38" s="4"/>
    </row>
    <row r="39" spans="1:12" ht="15" customHeight="1" x14ac:dyDescent="0.25">
      <c r="A39" s="138">
        <v>24001</v>
      </c>
      <c r="B39" s="55" t="s">
        <v>61</v>
      </c>
      <c r="C39" s="55">
        <v>270501</v>
      </c>
      <c r="D39" s="56" t="s">
        <v>355</v>
      </c>
      <c r="E39" s="57" t="s">
        <v>64</v>
      </c>
      <c r="F39" s="58">
        <v>681.18</v>
      </c>
      <c r="G39" s="59">
        <v>681.18</v>
      </c>
      <c r="H39" s="60">
        <v>1.65</v>
      </c>
      <c r="I39" s="60">
        <v>2</v>
      </c>
      <c r="J39" s="60">
        <f t="shared" si="0"/>
        <v>3.65</v>
      </c>
      <c r="K39" s="139">
        <f t="shared" si="1"/>
        <v>2486.3069999999998</v>
      </c>
      <c r="L39" s="4"/>
    </row>
    <row r="40" spans="1:12" ht="15" customHeight="1" thickBot="1" x14ac:dyDescent="0.3">
      <c r="A40" s="140">
        <v>24002</v>
      </c>
      <c r="B40" s="61" t="s">
        <v>61</v>
      </c>
      <c r="C40" s="61">
        <v>270804</v>
      </c>
      <c r="D40" s="62" t="s">
        <v>1282</v>
      </c>
      <c r="E40" s="63" t="s">
        <v>62</v>
      </c>
      <c r="F40" s="64">
        <v>1</v>
      </c>
      <c r="G40" s="65">
        <v>1</v>
      </c>
      <c r="H40" s="66">
        <v>1758.87</v>
      </c>
      <c r="I40" s="66">
        <v>3</v>
      </c>
      <c r="J40" s="66">
        <f t="shared" si="0"/>
        <v>1761.87</v>
      </c>
      <c r="K40" s="141">
        <f t="shared" si="1"/>
        <v>1761.87</v>
      </c>
      <c r="L40" s="4"/>
    </row>
    <row r="41" spans="1:12" ht="20.100000000000001" customHeight="1" thickBot="1" x14ac:dyDescent="0.3">
      <c r="A41" s="38">
        <v>3</v>
      </c>
      <c r="B41" s="39" t="s">
        <v>61</v>
      </c>
      <c r="C41" s="40" t="s">
        <v>2</v>
      </c>
      <c r="D41" s="8" t="s">
        <v>25</v>
      </c>
      <c r="E41" s="9" t="s">
        <v>62</v>
      </c>
      <c r="F41" s="41">
        <v>1</v>
      </c>
      <c r="G41" s="42">
        <v>1</v>
      </c>
      <c r="H41" s="54">
        <v>0</v>
      </c>
      <c r="I41" s="54">
        <v>0</v>
      </c>
      <c r="J41" s="43">
        <f>J42</f>
        <v>47.819999999999993</v>
      </c>
      <c r="K41" s="44">
        <f>K42</f>
        <v>96032.934399999984</v>
      </c>
      <c r="L41" s="4"/>
    </row>
    <row r="42" spans="1:12" ht="20.100000000000001" customHeight="1" thickBot="1" x14ac:dyDescent="0.3">
      <c r="A42" s="45" t="s">
        <v>356</v>
      </c>
      <c r="B42" s="46" t="s">
        <v>65</v>
      </c>
      <c r="C42" s="47" t="s">
        <v>2</v>
      </c>
      <c r="D42" s="48" t="s">
        <v>77</v>
      </c>
      <c r="E42" s="49" t="s">
        <v>63</v>
      </c>
      <c r="F42" s="50" t="s">
        <v>2</v>
      </c>
      <c r="G42" s="46" t="s">
        <v>63</v>
      </c>
      <c r="H42" s="51">
        <v>0</v>
      </c>
      <c r="I42" s="51">
        <v>0</v>
      </c>
      <c r="J42" s="52">
        <f>J43+J50+J54+J61</f>
        <v>47.819999999999993</v>
      </c>
      <c r="K42" s="53">
        <f>K43+K50+K54+K61</f>
        <v>96032.934399999984</v>
      </c>
      <c r="L42" s="4"/>
    </row>
    <row r="43" spans="1:12" ht="20.100000000000001" customHeight="1" thickBot="1" x14ac:dyDescent="0.3">
      <c r="A43" s="77" t="s">
        <v>357</v>
      </c>
      <c r="B43" s="78" t="s">
        <v>61</v>
      </c>
      <c r="C43" s="79" t="s">
        <v>2</v>
      </c>
      <c r="D43" s="80" t="s">
        <v>358</v>
      </c>
      <c r="E43" s="81" t="s">
        <v>63</v>
      </c>
      <c r="F43" s="82" t="s">
        <v>2</v>
      </c>
      <c r="G43" s="78" t="s">
        <v>63</v>
      </c>
      <c r="H43" s="83">
        <v>0</v>
      </c>
      <c r="I43" s="83">
        <v>0</v>
      </c>
      <c r="J43" s="84">
        <f>J44+J45+J46+J47+J48+J49</f>
        <v>17.649999999999999</v>
      </c>
      <c r="K43" s="85">
        <f>K44+K45+K46+K47+K48+K49</f>
        <v>60782.803999999996</v>
      </c>
      <c r="L43" s="4"/>
    </row>
    <row r="44" spans="1:12" ht="15" customHeight="1" x14ac:dyDescent="0.25">
      <c r="A44" s="138">
        <v>31101</v>
      </c>
      <c r="B44" s="55" t="s">
        <v>61</v>
      </c>
      <c r="C44" s="55">
        <v>41004</v>
      </c>
      <c r="D44" s="56" t="s">
        <v>78</v>
      </c>
      <c r="E44" s="57" t="s">
        <v>79</v>
      </c>
      <c r="F44" s="58">
        <v>2032.59</v>
      </c>
      <c r="G44" s="59">
        <v>2032.59</v>
      </c>
      <c r="H44" s="60">
        <v>1.97</v>
      </c>
      <c r="I44" s="60">
        <v>0</v>
      </c>
      <c r="J44" s="60">
        <f t="shared" si="0"/>
        <v>1.97</v>
      </c>
      <c r="K44" s="139">
        <f t="shared" si="1"/>
        <v>4004.2022999999999</v>
      </c>
      <c r="L44" s="4"/>
    </row>
    <row r="45" spans="1:12" ht="15" customHeight="1" x14ac:dyDescent="0.25">
      <c r="A45" s="142">
        <v>31102</v>
      </c>
      <c r="B45" s="67" t="s">
        <v>61</v>
      </c>
      <c r="C45" s="67">
        <v>41005</v>
      </c>
      <c r="D45" s="68" t="s">
        <v>359</v>
      </c>
      <c r="E45" s="17" t="s">
        <v>79</v>
      </c>
      <c r="F45" s="69">
        <v>1440.16</v>
      </c>
      <c r="G45" s="16">
        <v>1440.16</v>
      </c>
      <c r="H45" s="70">
        <v>1.5</v>
      </c>
      <c r="I45" s="70">
        <v>0</v>
      </c>
      <c r="J45" s="70">
        <f t="shared" si="0"/>
        <v>1.5</v>
      </c>
      <c r="K45" s="143">
        <f t="shared" si="1"/>
        <v>2160.2400000000002</v>
      </c>
      <c r="L45" s="4"/>
    </row>
    <row r="46" spans="1:12" ht="15" customHeight="1" x14ac:dyDescent="0.25">
      <c r="A46" s="142">
        <v>31103</v>
      </c>
      <c r="B46" s="67" t="s">
        <v>61</v>
      </c>
      <c r="C46" s="67">
        <v>41012</v>
      </c>
      <c r="D46" s="68" t="s">
        <v>360</v>
      </c>
      <c r="E46" s="17" t="s">
        <v>79</v>
      </c>
      <c r="F46" s="69">
        <v>1440.16</v>
      </c>
      <c r="G46" s="16">
        <v>1440.16</v>
      </c>
      <c r="H46" s="70">
        <v>5</v>
      </c>
      <c r="I46" s="70">
        <v>0</v>
      </c>
      <c r="J46" s="70">
        <f t="shared" si="0"/>
        <v>5</v>
      </c>
      <c r="K46" s="143">
        <f t="shared" si="1"/>
        <v>7200.8</v>
      </c>
      <c r="L46" s="4"/>
    </row>
    <row r="47" spans="1:12" ht="15" customHeight="1" x14ac:dyDescent="0.25">
      <c r="A47" s="142">
        <v>31104</v>
      </c>
      <c r="B47" s="67" t="s">
        <v>61</v>
      </c>
      <c r="C47" s="67">
        <v>41006</v>
      </c>
      <c r="D47" s="68" t="s">
        <v>361</v>
      </c>
      <c r="E47" s="17" t="s">
        <v>80</v>
      </c>
      <c r="F47" s="69">
        <v>14401.63</v>
      </c>
      <c r="G47" s="16">
        <v>14401.63</v>
      </c>
      <c r="H47" s="70">
        <v>2.79</v>
      </c>
      <c r="I47" s="70">
        <v>0</v>
      </c>
      <c r="J47" s="70">
        <f t="shared" si="0"/>
        <v>2.79</v>
      </c>
      <c r="K47" s="143">
        <f t="shared" si="1"/>
        <v>40180.547699999996</v>
      </c>
      <c r="L47" s="4"/>
    </row>
    <row r="48" spans="1:12" ht="15" customHeight="1" x14ac:dyDescent="0.25">
      <c r="A48" s="142">
        <v>31105</v>
      </c>
      <c r="B48" s="67" t="s">
        <v>61</v>
      </c>
      <c r="C48" s="67">
        <v>41010</v>
      </c>
      <c r="D48" s="68" t="s">
        <v>362</v>
      </c>
      <c r="E48" s="17" t="s">
        <v>79</v>
      </c>
      <c r="F48" s="69">
        <v>296.20999999999998</v>
      </c>
      <c r="G48" s="16">
        <v>296.20999999999998</v>
      </c>
      <c r="H48" s="70">
        <v>1.5</v>
      </c>
      <c r="I48" s="70">
        <v>0</v>
      </c>
      <c r="J48" s="70">
        <f t="shared" si="0"/>
        <v>1.5</v>
      </c>
      <c r="K48" s="143">
        <f t="shared" si="1"/>
        <v>444.31499999999994</v>
      </c>
      <c r="L48" s="4"/>
    </row>
    <row r="49" spans="1:12" ht="30" customHeight="1" thickBot="1" x14ac:dyDescent="0.3">
      <c r="A49" s="140">
        <v>31106</v>
      </c>
      <c r="B49" s="61" t="s">
        <v>61</v>
      </c>
      <c r="C49" s="61">
        <v>41008</v>
      </c>
      <c r="D49" s="62" t="s">
        <v>363</v>
      </c>
      <c r="E49" s="63" t="s">
        <v>79</v>
      </c>
      <c r="F49" s="64">
        <v>1389.1</v>
      </c>
      <c r="G49" s="65">
        <v>1389.1</v>
      </c>
      <c r="H49" s="66">
        <v>4.8899999999999997</v>
      </c>
      <c r="I49" s="66">
        <v>0</v>
      </c>
      <c r="J49" s="66">
        <f t="shared" si="0"/>
        <v>4.8899999999999997</v>
      </c>
      <c r="K49" s="141">
        <f t="shared" si="1"/>
        <v>6792.6989999999987</v>
      </c>
      <c r="L49" s="4"/>
    </row>
    <row r="50" spans="1:12" ht="20.100000000000001" customHeight="1" thickBot="1" x14ac:dyDescent="0.3">
      <c r="A50" s="77">
        <v>312</v>
      </c>
      <c r="B50" s="78" t="s">
        <v>61</v>
      </c>
      <c r="C50" s="79" t="s">
        <v>2</v>
      </c>
      <c r="D50" s="80" t="s">
        <v>364</v>
      </c>
      <c r="E50" s="81" t="s">
        <v>63</v>
      </c>
      <c r="F50" s="82" t="s">
        <v>2</v>
      </c>
      <c r="G50" s="78" t="s">
        <v>63</v>
      </c>
      <c r="H50" s="83">
        <v>0</v>
      </c>
      <c r="I50" s="83">
        <v>0</v>
      </c>
      <c r="J50" s="84">
        <f>J51+J52+J53</f>
        <v>6.26</v>
      </c>
      <c r="K50" s="85">
        <f>K51+K52+K53</f>
        <v>32763.6296</v>
      </c>
      <c r="L50" s="4"/>
    </row>
    <row r="51" spans="1:12" ht="15" customHeight="1" x14ac:dyDescent="0.25">
      <c r="A51" s="138">
        <v>31201</v>
      </c>
      <c r="B51" s="55" t="s">
        <v>61</v>
      </c>
      <c r="C51" s="55">
        <v>41004</v>
      </c>
      <c r="D51" s="56" t="s">
        <v>78</v>
      </c>
      <c r="E51" s="57" t="s">
        <v>79</v>
      </c>
      <c r="F51" s="58">
        <v>1044.43</v>
      </c>
      <c r="G51" s="59">
        <v>1044.43</v>
      </c>
      <c r="H51" s="60">
        <v>1.97</v>
      </c>
      <c r="I51" s="60">
        <v>0</v>
      </c>
      <c r="J51" s="60">
        <f t="shared" si="0"/>
        <v>1.97</v>
      </c>
      <c r="K51" s="139">
        <f t="shared" si="1"/>
        <v>2057.5271000000002</v>
      </c>
      <c r="L51" s="4"/>
    </row>
    <row r="52" spans="1:12" ht="15" customHeight="1" x14ac:dyDescent="0.25">
      <c r="A52" s="142">
        <v>31202</v>
      </c>
      <c r="B52" s="67" t="s">
        <v>61</v>
      </c>
      <c r="C52" s="67">
        <v>41005</v>
      </c>
      <c r="D52" s="68" t="s">
        <v>359</v>
      </c>
      <c r="E52" s="17" t="s">
        <v>79</v>
      </c>
      <c r="F52" s="69">
        <v>1044.43</v>
      </c>
      <c r="G52" s="16">
        <v>1044.43</v>
      </c>
      <c r="H52" s="70">
        <v>1.5</v>
      </c>
      <c r="I52" s="70">
        <v>0</v>
      </c>
      <c r="J52" s="70">
        <f t="shared" si="0"/>
        <v>1.5</v>
      </c>
      <c r="K52" s="143">
        <f t="shared" si="1"/>
        <v>1566.645</v>
      </c>
      <c r="L52" s="4"/>
    </row>
    <row r="53" spans="1:12" ht="15" customHeight="1" thickBot="1" x14ac:dyDescent="0.3">
      <c r="A53" s="140">
        <v>31203</v>
      </c>
      <c r="B53" s="61" t="s">
        <v>61</v>
      </c>
      <c r="C53" s="61">
        <v>41006</v>
      </c>
      <c r="D53" s="62" t="s">
        <v>361</v>
      </c>
      <c r="E53" s="63" t="s">
        <v>80</v>
      </c>
      <c r="F53" s="64">
        <v>10444.25</v>
      </c>
      <c r="G53" s="65">
        <v>10444.25</v>
      </c>
      <c r="H53" s="66">
        <v>2.79</v>
      </c>
      <c r="I53" s="66">
        <v>0</v>
      </c>
      <c r="J53" s="66">
        <f t="shared" si="0"/>
        <v>2.79</v>
      </c>
      <c r="K53" s="141">
        <f t="shared" si="1"/>
        <v>29139.4575</v>
      </c>
      <c r="L53" s="4"/>
    </row>
    <row r="54" spans="1:12" ht="20.100000000000001" customHeight="1" thickBot="1" x14ac:dyDescent="0.3">
      <c r="A54" s="77">
        <v>313</v>
      </c>
      <c r="B54" s="78" t="s">
        <v>61</v>
      </c>
      <c r="C54" s="79" t="s">
        <v>2</v>
      </c>
      <c r="D54" s="80" t="s">
        <v>365</v>
      </c>
      <c r="E54" s="81" t="s">
        <v>63</v>
      </c>
      <c r="F54" s="82" t="s">
        <v>2</v>
      </c>
      <c r="G54" s="78" t="s">
        <v>63</v>
      </c>
      <c r="H54" s="83">
        <v>0</v>
      </c>
      <c r="I54" s="83">
        <v>0</v>
      </c>
      <c r="J54" s="84">
        <f>J55+J56+J57+J58+J59+J60</f>
        <v>17.649999999999999</v>
      </c>
      <c r="K54" s="85">
        <f>K55+K56+K57+K58+K59+K60</f>
        <v>1663.0382999999999</v>
      </c>
      <c r="L54" s="4"/>
    </row>
    <row r="55" spans="1:12" ht="15" customHeight="1" x14ac:dyDescent="0.25">
      <c r="A55" s="138">
        <v>31301</v>
      </c>
      <c r="B55" s="55" t="s">
        <v>61</v>
      </c>
      <c r="C55" s="55">
        <v>41004</v>
      </c>
      <c r="D55" s="56" t="s">
        <v>78</v>
      </c>
      <c r="E55" s="57" t="s">
        <v>79</v>
      </c>
      <c r="F55" s="58">
        <v>53.64</v>
      </c>
      <c r="G55" s="59">
        <v>53.64</v>
      </c>
      <c r="H55" s="60">
        <v>1.97</v>
      </c>
      <c r="I55" s="60">
        <v>0</v>
      </c>
      <c r="J55" s="60">
        <f t="shared" si="0"/>
        <v>1.97</v>
      </c>
      <c r="K55" s="139">
        <f t="shared" si="1"/>
        <v>105.6708</v>
      </c>
      <c r="L55" s="4"/>
    </row>
    <row r="56" spans="1:12" ht="15" customHeight="1" x14ac:dyDescent="0.25">
      <c r="A56" s="142">
        <v>31302</v>
      </c>
      <c r="B56" s="67" t="s">
        <v>61</v>
      </c>
      <c r="C56" s="67">
        <v>41005</v>
      </c>
      <c r="D56" s="68" t="s">
        <v>359</v>
      </c>
      <c r="E56" s="17" t="s">
        <v>79</v>
      </c>
      <c r="F56" s="69">
        <v>39.659999999999997</v>
      </c>
      <c r="G56" s="16">
        <v>39.659999999999997</v>
      </c>
      <c r="H56" s="70">
        <v>1.5</v>
      </c>
      <c r="I56" s="70">
        <v>0</v>
      </c>
      <c r="J56" s="70">
        <f t="shared" si="0"/>
        <v>1.5</v>
      </c>
      <c r="K56" s="143">
        <f t="shared" si="1"/>
        <v>59.489999999999995</v>
      </c>
      <c r="L56" s="4"/>
    </row>
    <row r="57" spans="1:12" ht="15" customHeight="1" x14ac:dyDescent="0.25">
      <c r="A57" s="142">
        <v>31303</v>
      </c>
      <c r="B57" s="67" t="s">
        <v>61</v>
      </c>
      <c r="C57" s="67">
        <v>41012</v>
      </c>
      <c r="D57" s="68" t="s">
        <v>360</v>
      </c>
      <c r="E57" s="17" t="s">
        <v>79</v>
      </c>
      <c r="F57" s="69">
        <v>39.659999999999997</v>
      </c>
      <c r="G57" s="16">
        <v>39.659999999999997</v>
      </c>
      <c r="H57" s="70">
        <v>5</v>
      </c>
      <c r="I57" s="70">
        <v>0</v>
      </c>
      <c r="J57" s="70">
        <f t="shared" si="0"/>
        <v>5</v>
      </c>
      <c r="K57" s="143">
        <f t="shared" si="1"/>
        <v>198.29999999999998</v>
      </c>
      <c r="L57" s="4"/>
    </row>
    <row r="58" spans="1:12" ht="15" customHeight="1" x14ac:dyDescent="0.25">
      <c r="A58" s="142">
        <v>31304</v>
      </c>
      <c r="B58" s="67" t="s">
        <v>61</v>
      </c>
      <c r="C58" s="67">
        <v>41006</v>
      </c>
      <c r="D58" s="68" t="s">
        <v>361</v>
      </c>
      <c r="E58" s="17" t="s">
        <v>80</v>
      </c>
      <c r="F58" s="69">
        <v>396.63</v>
      </c>
      <c r="G58" s="16">
        <v>396.63</v>
      </c>
      <c r="H58" s="70">
        <v>2.79</v>
      </c>
      <c r="I58" s="70">
        <v>0</v>
      </c>
      <c r="J58" s="70">
        <f t="shared" si="0"/>
        <v>2.79</v>
      </c>
      <c r="K58" s="143">
        <f t="shared" si="1"/>
        <v>1106.5977</v>
      </c>
      <c r="L58" s="4"/>
    </row>
    <row r="59" spans="1:12" ht="15" customHeight="1" x14ac:dyDescent="0.25">
      <c r="A59" s="142">
        <v>31305</v>
      </c>
      <c r="B59" s="67" t="s">
        <v>61</v>
      </c>
      <c r="C59" s="67">
        <v>41010</v>
      </c>
      <c r="D59" s="68" t="s">
        <v>362</v>
      </c>
      <c r="E59" s="17" t="s">
        <v>79</v>
      </c>
      <c r="F59" s="69">
        <v>6.99</v>
      </c>
      <c r="G59" s="16">
        <v>6.99</v>
      </c>
      <c r="H59" s="70">
        <v>1.5</v>
      </c>
      <c r="I59" s="70">
        <v>0</v>
      </c>
      <c r="J59" s="70">
        <f t="shared" si="0"/>
        <v>1.5</v>
      </c>
      <c r="K59" s="143">
        <f t="shared" si="1"/>
        <v>10.484999999999999</v>
      </c>
      <c r="L59" s="4"/>
    </row>
    <row r="60" spans="1:12" ht="30" customHeight="1" thickBot="1" x14ac:dyDescent="0.3">
      <c r="A60" s="140">
        <v>31306</v>
      </c>
      <c r="B60" s="61" t="s">
        <v>61</v>
      </c>
      <c r="C60" s="61">
        <v>41008</v>
      </c>
      <c r="D60" s="62" t="s">
        <v>363</v>
      </c>
      <c r="E60" s="63" t="s">
        <v>79</v>
      </c>
      <c r="F60" s="64">
        <v>37.32</v>
      </c>
      <c r="G60" s="65">
        <v>37.32</v>
      </c>
      <c r="H60" s="66">
        <v>4.8899999999999997</v>
      </c>
      <c r="I60" s="66">
        <v>0</v>
      </c>
      <c r="J60" s="66">
        <f t="shared" si="0"/>
        <v>4.8899999999999997</v>
      </c>
      <c r="K60" s="141">
        <f t="shared" si="1"/>
        <v>182.4948</v>
      </c>
      <c r="L60" s="4"/>
    </row>
    <row r="61" spans="1:12" ht="20.100000000000001" customHeight="1" thickBot="1" x14ac:dyDescent="0.3">
      <c r="A61" s="77">
        <v>314</v>
      </c>
      <c r="B61" s="78" t="s">
        <v>61</v>
      </c>
      <c r="C61" s="79" t="s">
        <v>2</v>
      </c>
      <c r="D61" s="80" t="s">
        <v>366</v>
      </c>
      <c r="E61" s="81" t="s">
        <v>63</v>
      </c>
      <c r="F61" s="82" t="s">
        <v>2</v>
      </c>
      <c r="G61" s="78" t="s">
        <v>63</v>
      </c>
      <c r="H61" s="83">
        <v>0</v>
      </c>
      <c r="I61" s="83">
        <v>0</v>
      </c>
      <c r="J61" s="84">
        <f>J62+J63+J64</f>
        <v>6.26</v>
      </c>
      <c r="K61" s="85">
        <f>K62+K63+K64</f>
        <v>823.46249999999998</v>
      </c>
      <c r="L61" s="4"/>
    </row>
    <row r="62" spans="1:12" ht="15" customHeight="1" x14ac:dyDescent="0.25">
      <c r="A62" s="138">
        <v>31401</v>
      </c>
      <c r="B62" s="55" t="s">
        <v>61</v>
      </c>
      <c r="C62" s="55">
        <v>41004</v>
      </c>
      <c r="D62" s="56" t="s">
        <v>78</v>
      </c>
      <c r="E62" s="57" t="s">
        <v>79</v>
      </c>
      <c r="F62" s="58">
        <v>26.25</v>
      </c>
      <c r="G62" s="59">
        <v>26.25</v>
      </c>
      <c r="H62" s="60">
        <v>1.97</v>
      </c>
      <c r="I62" s="60">
        <v>0</v>
      </c>
      <c r="J62" s="60">
        <f t="shared" si="0"/>
        <v>1.97</v>
      </c>
      <c r="K62" s="139">
        <f t="shared" si="1"/>
        <v>51.712499999999999</v>
      </c>
      <c r="L62" s="4"/>
    </row>
    <row r="63" spans="1:12" ht="15" customHeight="1" x14ac:dyDescent="0.25">
      <c r="A63" s="142">
        <v>31402</v>
      </c>
      <c r="B63" s="67" t="s">
        <v>61</v>
      </c>
      <c r="C63" s="67">
        <v>41005</v>
      </c>
      <c r="D63" s="68" t="s">
        <v>359</v>
      </c>
      <c r="E63" s="17" t="s">
        <v>79</v>
      </c>
      <c r="F63" s="69">
        <v>26.25</v>
      </c>
      <c r="G63" s="16">
        <v>26.25</v>
      </c>
      <c r="H63" s="70">
        <v>1.5</v>
      </c>
      <c r="I63" s="70">
        <v>0</v>
      </c>
      <c r="J63" s="70">
        <f t="shared" si="0"/>
        <v>1.5</v>
      </c>
      <c r="K63" s="143">
        <f t="shared" si="1"/>
        <v>39.375</v>
      </c>
      <c r="L63" s="4"/>
    </row>
    <row r="64" spans="1:12" ht="15" customHeight="1" thickBot="1" x14ac:dyDescent="0.3">
      <c r="A64" s="140">
        <v>31403</v>
      </c>
      <c r="B64" s="61" t="s">
        <v>61</v>
      </c>
      <c r="C64" s="61">
        <v>41006</v>
      </c>
      <c r="D64" s="62" t="s">
        <v>361</v>
      </c>
      <c r="E64" s="63" t="s">
        <v>80</v>
      </c>
      <c r="F64" s="64">
        <v>262.5</v>
      </c>
      <c r="G64" s="65">
        <v>262.5</v>
      </c>
      <c r="H64" s="66">
        <v>2.79</v>
      </c>
      <c r="I64" s="66">
        <v>0</v>
      </c>
      <c r="J64" s="66">
        <f t="shared" si="0"/>
        <v>2.79</v>
      </c>
      <c r="K64" s="141">
        <f t="shared" si="1"/>
        <v>732.375</v>
      </c>
      <c r="L64" s="4"/>
    </row>
    <row r="65" spans="1:12" ht="20.100000000000001" customHeight="1" thickBot="1" x14ac:dyDescent="0.3">
      <c r="A65" s="38">
        <v>4</v>
      </c>
      <c r="B65" s="39" t="s">
        <v>61</v>
      </c>
      <c r="C65" s="40" t="s">
        <v>2</v>
      </c>
      <c r="D65" s="8" t="s">
        <v>26</v>
      </c>
      <c r="E65" s="9" t="s">
        <v>62</v>
      </c>
      <c r="F65" s="41">
        <v>1</v>
      </c>
      <c r="G65" s="42">
        <v>1</v>
      </c>
      <c r="H65" s="54">
        <v>0</v>
      </c>
      <c r="I65" s="54">
        <v>0</v>
      </c>
      <c r="J65" s="43">
        <f>J66+J68+J70+J74+J89+J122+J153+J156+J159+J161+J166+J171+J173+J176+J179+J188+J190+J210</f>
        <v>11189.75</v>
      </c>
      <c r="K65" s="44">
        <f>K66+K68+K70+K74+K89+K122+K153+K156+K159+K161+K166+K171+K173+K176+K179+K188+K190+K210</f>
        <v>215549.48359999998</v>
      </c>
      <c r="L65" s="4"/>
    </row>
    <row r="66" spans="1:12" ht="20.100000000000001" customHeight="1" thickBot="1" x14ac:dyDescent="0.3">
      <c r="A66" s="45" t="s">
        <v>367</v>
      </c>
      <c r="B66" s="46" t="s">
        <v>61</v>
      </c>
      <c r="C66" s="47" t="s">
        <v>2</v>
      </c>
      <c r="D66" s="48" t="s">
        <v>261</v>
      </c>
      <c r="E66" s="49" t="s">
        <v>63</v>
      </c>
      <c r="F66" s="50" t="s">
        <v>2</v>
      </c>
      <c r="G66" s="46" t="s">
        <v>63</v>
      </c>
      <c r="H66" s="51">
        <v>0</v>
      </c>
      <c r="I66" s="51">
        <v>0</v>
      </c>
      <c r="J66" s="52">
        <f>J67</f>
        <v>4.63</v>
      </c>
      <c r="K66" s="53">
        <f>K67</f>
        <v>880.90379999999993</v>
      </c>
      <c r="L66" s="4"/>
    </row>
    <row r="67" spans="1:12" ht="60" customHeight="1" thickBot="1" x14ac:dyDescent="0.3">
      <c r="A67" s="144">
        <v>41001</v>
      </c>
      <c r="B67" s="71" t="s">
        <v>61</v>
      </c>
      <c r="C67" s="71">
        <v>20701</v>
      </c>
      <c r="D67" s="72" t="s">
        <v>411</v>
      </c>
      <c r="E67" s="73" t="s">
        <v>64</v>
      </c>
      <c r="F67" s="74">
        <v>190.26</v>
      </c>
      <c r="G67" s="75">
        <v>190.26</v>
      </c>
      <c r="H67" s="76">
        <v>3.63</v>
      </c>
      <c r="I67" s="76">
        <v>1</v>
      </c>
      <c r="J67" s="76">
        <f t="shared" si="0"/>
        <v>4.63</v>
      </c>
      <c r="K67" s="145">
        <f t="shared" si="1"/>
        <v>880.90379999999993</v>
      </c>
      <c r="L67" s="4"/>
    </row>
    <row r="68" spans="1:12" ht="20.100000000000001" customHeight="1" thickBot="1" x14ac:dyDescent="0.3">
      <c r="A68" s="45" t="s">
        <v>367</v>
      </c>
      <c r="B68" s="46" t="s">
        <v>61</v>
      </c>
      <c r="C68" s="47" t="s">
        <v>2</v>
      </c>
      <c r="D68" s="48" t="s">
        <v>75</v>
      </c>
      <c r="E68" s="49" t="s">
        <v>63</v>
      </c>
      <c r="F68" s="50" t="s">
        <v>2</v>
      </c>
      <c r="G68" s="46" t="s">
        <v>63</v>
      </c>
      <c r="H68" s="51">
        <v>0</v>
      </c>
      <c r="I68" s="51">
        <v>0</v>
      </c>
      <c r="J68" s="52">
        <f>J69</f>
        <v>41.15</v>
      </c>
      <c r="K68" s="53">
        <f>K69</f>
        <v>547.70650000000001</v>
      </c>
      <c r="L68" s="4"/>
    </row>
    <row r="69" spans="1:12" ht="30" customHeight="1" thickBot="1" x14ac:dyDescent="0.3">
      <c r="A69" s="144">
        <v>42001</v>
      </c>
      <c r="B69" s="71" t="s">
        <v>61</v>
      </c>
      <c r="C69" s="71">
        <v>30101</v>
      </c>
      <c r="D69" s="72" t="s">
        <v>412</v>
      </c>
      <c r="E69" s="73" t="s">
        <v>79</v>
      </c>
      <c r="F69" s="74">
        <v>13.31</v>
      </c>
      <c r="G69" s="75">
        <v>13.31</v>
      </c>
      <c r="H69" s="76">
        <v>36.15</v>
      </c>
      <c r="I69" s="76">
        <v>5</v>
      </c>
      <c r="J69" s="76">
        <f t="shared" si="0"/>
        <v>41.15</v>
      </c>
      <c r="K69" s="145">
        <f t="shared" si="1"/>
        <v>547.70650000000001</v>
      </c>
      <c r="L69" s="4"/>
    </row>
    <row r="70" spans="1:12" ht="20.100000000000001" customHeight="1" thickBot="1" x14ac:dyDescent="0.3">
      <c r="A70" s="45" t="s">
        <v>368</v>
      </c>
      <c r="B70" s="46" t="s">
        <v>61</v>
      </c>
      <c r="C70" s="47" t="s">
        <v>2</v>
      </c>
      <c r="D70" s="48" t="s">
        <v>77</v>
      </c>
      <c r="E70" s="49" t="s">
        <v>63</v>
      </c>
      <c r="F70" s="50" t="s">
        <v>2</v>
      </c>
      <c r="G70" s="46" t="s">
        <v>63</v>
      </c>
      <c r="H70" s="51">
        <v>0</v>
      </c>
      <c r="I70" s="51">
        <v>0</v>
      </c>
      <c r="J70" s="52">
        <f>J71</f>
        <v>4.93</v>
      </c>
      <c r="K70" s="53">
        <f>K71</f>
        <v>937.98180000000002</v>
      </c>
      <c r="L70" s="4"/>
    </row>
    <row r="71" spans="1:12" ht="20.100000000000001" customHeight="1" thickBot="1" x14ac:dyDescent="0.3">
      <c r="A71" s="77" t="s">
        <v>369</v>
      </c>
      <c r="B71" s="78" t="s">
        <v>61</v>
      </c>
      <c r="C71" s="79" t="s">
        <v>2</v>
      </c>
      <c r="D71" s="80" t="s">
        <v>413</v>
      </c>
      <c r="E71" s="81" t="s">
        <v>63</v>
      </c>
      <c r="F71" s="82" t="s">
        <v>2</v>
      </c>
      <c r="G71" s="78" t="s">
        <v>63</v>
      </c>
      <c r="H71" s="83">
        <v>0</v>
      </c>
      <c r="I71" s="83">
        <v>0</v>
      </c>
      <c r="J71" s="84">
        <f>J72+J73</f>
        <v>4.93</v>
      </c>
      <c r="K71" s="85">
        <f>K72+K73</f>
        <v>937.98180000000002</v>
      </c>
      <c r="L71" s="4"/>
    </row>
    <row r="72" spans="1:12" ht="30" customHeight="1" x14ac:dyDescent="0.25">
      <c r="A72" s="138">
        <v>43101</v>
      </c>
      <c r="B72" s="55" t="s">
        <v>61</v>
      </c>
      <c r="C72" s="55">
        <v>41140</v>
      </c>
      <c r="D72" s="56" t="s">
        <v>414</v>
      </c>
      <c r="E72" s="57" t="s">
        <v>64</v>
      </c>
      <c r="F72" s="58">
        <v>190.26</v>
      </c>
      <c r="G72" s="59">
        <v>190.26</v>
      </c>
      <c r="H72" s="60">
        <v>0</v>
      </c>
      <c r="I72" s="60">
        <v>2</v>
      </c>
      <c r="J72" s="60">
        <f t="shared" si="0"/>
        <v>2</v>
      </c>
      <c r="K72" s="139">
        <f t="shared" si="1"/>
        <v>380.52</v>
      </c>
      <c r="L72" s="4"/>
    </row>
    <row r="73" spans="1:12" ht="60" customHeight="1" thickBot="1" x14ac:dyDescent="0.3">
      <c r="A73" s="140">
        <v>43102</v>
      </c>
      <c r="B73" s="61" t="s">
        <v>65</v>
      </c>
      <c r="C73" s="61">
        <v>97083</v>
      </c>
      <c r="D73" s="62" t="s">
        <v>415</v>
      </c>
      <c r="E73" s="63" t="s">
        <v>64</v>
      </c>
      <c r="F73" s="64">
        <v>190.26</v>
      </c>
      <c r="G73" s="65">
        <v>190.26</v>
      </c>
      <c r="H73" s="66">
        <v>0.93</v>
      </c>
      <c r="I73" s="66">
        <v>2</v>
      </c>
      <c r="J73" s="66">
        <f t="shared" si="0"/>
        <v>2.93</v>
      </c>
      <c r="K73" s="141">
        <f t="shared" si="1"/>
        <v>557.46180000000004</v>
      </c>
      <c r="L73" s="4"/>
    </row>
    <row r="74" spans="1:12" ht="20.100000000000001" customHeight="1" thickBot="1" x14ac:dyDescent="0.3">
      <c r="A74" s="45" t="s">
        <v>370</v>
      </c>
      <c r="B74" s="46" t="s">
        <v>61</v>
      </c>
      <c r="C74" s="47" t="s">
        <v>2</v>
      </c>
      <c r="D74" s="48" t="s">
        <v>265</v>
      </c>
      <c r="E74" s="49" t="s">
        <v>63</v>
      </c>
      <c r="F74" s="50" t="s">
        <v>2</v>
      </c>
      <c r="G74" s="46" t="s">
        <v>63</v>
      </c>
      <c r="H74" s="51">
        <v>0</v>
      </c>
      <c r="I74" s="51">
        <v>0</v>
      </c>
      <c r="J74" s="52">
        <f>J75+J79+J87</f>
        <v>1367.7700000000002</v>
      </c>
      <c r="K74" s="53">
        <f>K75+K79+K87</f>
        <v>19763.1558</v>
      </c>
      <c r="L74" s="4"/>
    </row>
    <row r="75" spans="1:12" ht="20.100000000000001" customHeight="1" thickBot="1" x14ac:dyDescent="0.3">
      <c r="A75" s="77" t="s">
        <v>385</v>
      </c>
      <c r="B75" s="78" t="s">
        <v>61</v>
      </c>
      <c r="C75" s="79" t="s">
        <v>2</v>
      </c>
      <c r="D75" s="80" t="s">
        <v>81</v>
      </c>
      <c r="E75" s="81" t="s">
        <v>63</v>
      </c>
      <c r="F75" s="82" t="s">
        <v>2</v>
      </c>
      <c r="G75" s="78" t="s">
        <v>63</v>
      </c>
      <c r="H75" s="83">
        <v>0</v>
      </c>
      <c r="I75" s="83">
        <v>0</v>
      </c>
      <c r="J75" s="84">
        <f>J76+J77+J78</f>
        <v>76.13000000000001</v>
      </c>
      <c r="K75" s="85">
        <f>K76+K77+K78</f>
        <v>12563.527</v>
      </c>
      <c r="L75" s="4"/>
    </row>
    <row r="76" spans="1:12" ht="15" customHeight="1" x14ac:dyDescent="0.25">
      <c r="A76" s="138">
        <v>44101</v>
      </c>
      <c r="B76" s="55" t="s">
        <v>61</v>
      </c>
      <c r="C76" s="55">
        <v>50302</v>
      </c>
      <c r="D76" s="56" t="s">
        <v>416</v>
      </c>
      <c r="E76" s="57" t="s">
        <v>76</v>
      </c>
      <c r="F76" s="58">
        <v>113</v>
      </c>
      <c r="G76" s="59">
        <v>113</v>
      </c>
      <c r="H76" s="60">
        <v>31.48</v>
      </c>
      <c r="I76" s="60">
        <v>20</v>
      </c>
      <c r="J76" s="60">
        <f t="shared" si="0"/>
        <v>51.480000000000004</v>
      </c>
      <c r="K76" s="139">
        <f t="shared" si="1"/>
        <v>5817.2400000000007</v>
      </c>
      <c r="L76" s="4"/>
    </row>
    <row r="77" spans="1:12" ht="30" customHeight="1" x14ac:dyDescent="0.25">
      <c r="A77" s="142">
        <v>44102</v>
      </c>
      <c r="B77" s="67" t="s">
        <v>65</v>
      </c>
      <c r="C77" s="67">
        <v>95577</v>
      </c>
      <c r="D77" s="68" t="s">
        <v>417</v>
      </c>
      <c r="E77" s="17" t="s">
        <v>82</v>
      </c>
      <c r="F77" s="69">
        <v>464.45</v>
      </c>
      <c r="G77" s="16">
        <v>464.45</v>
      </c>
      <c r="H77" s="70">
        <v>9.75</v>
      </c>
      <c r="I77" s="70">
        <v>0.95</v>
      </c>
      <c r="J77" s="70">
        <f t="shared" si="0"/>
        <v>10.7</v>
      </c>
      <c r="K77" s="143">
        <f t="shared" si="1"/>
        <v>4969.6149999999998</v>
      </c>
      <c r="L77" s="4"/>
    </row>
    <row r="78" spans="1:12" ht="15" customHeight="1" thickBot="1" x14ac:dyDescent="0.3">
      <c r="A78" s="140">
        <v>44103</v>
      </c>
      <c r="B78" s="61" t="s">
        <v>61</v>
      </c>
      <c r="C78" s="61">
        <v>52014</v>
      </c>
      <c r="D78" s="62" t="s">
        <v>418</v>
      </c>
      <c r="E78" s="63" t="s">
        <v>82</v>
      </c>
      <c r="F78" s="64">
        <v>127.36</v>
      </c>
      <c r="G78" s="65">
        <v>127.36</v>
      </c>
      <c r="H78" s="66">
        <v>11.95</v>
      </c>
      <c r="I78" s="66">
        <v>2</v>
      </c>
      <c r="J78" s="66">
        <f t="shared" si="0"/>
        <v>13.95</v>
      </c>
      <c r="K78" s="141">
        <f t="shared" si="1"/>
        <v>1776.6719999999998</v>
      </c>
      <c r="L78" s="4"/>
    </row>
    <row r="79" spans="1:12" ht="20.100000000000001" customHeight="1" thickBot="1" x14ac:dyDescent="0.3">
      <c r="A79" s="77" t="s">
        <v>386</v>
      </c>
      <c r="B79" s="78" t="s">
        <v>61</v>
      </c>
      <c r="C79" s="79" t="s">
        <v>2</v>
      </c>
      <c r="D79" s="80" t="s">
        <v>83</v>
      </c>
      <c r="E79" s="81" t="s">
        <v>63</v>
      </c>
      <c r="F79" s="82" t="s">
        <v>2</v>
      </c>
      <c r="G79" s="78" t="s">
        <v>63</v>
      </c>
      <c r="H79" s="83">
        <v>0</v>
      </c>
      <c r="I79" s="83">
        <v>0</v>
      </c>
      <c r="J79" s="84">
        <f>J80+J81+J82+J83+J84+J85+J86</f>
        <v>1276.6400000000001</v>
      </c>
      <c r="K79" s="85">
        <f>K80+K81+K82+K83+K84+K85+K86</f>
        <v>7109.6287999999995</v>
      </c>
      <c r="L79" s="4"/>
    </row>
    <row r="80" spans="1:12" ht="15" customHeight="1" x14ac:dyDescent="0.25">
      <c r="A80" s="138">
        <v>44201</v>
      </c>
      <c r="B80" s="55" t="s">
        <v>61</v>
      </c>
      <c r="C80" s="55">
        <v>50901</v>
      </c>
      <c r="D80" s="56" t="s">
        <v>419</v>
      </c>
      <c r="E80" s="57" t="s">
        <v>79</v>
      </c>
      <c r="F80" s="58">
        <v>7.74</v>
      </c>
      <c r="G80" s="59">
        <v>7.74</v>
      </c>
      <c r="H80" s="60">
        <v>0</v>
      </c>
      <c r="I80" s="60">
        <v>20</v>
      </c>
      <c r="J80" s="60">
        <f t="shared" ref="J80:J142" si="2">H80+I80</f>
        <v>20</v>
      </c>
      <c r="K80" s="139">
        <f t="shared" ref="K80:K142" si="3">F80*J80</f>
        <v>154.80000000000001</v>
      </c>
      <c r="L80" s="4"/>
    </row>
    <row r="81" spans="1:12" ht="15" customHeight="1" x14ac:dyDescent="0.25">
      <c r="A81" s="142">
        <v>44202</v>
      </c>
      <c r="B81" s="67" t="s">
        <v>61</v>
      </c>
      <c r="C81" s="67">
        <v>50902</v>
      </c>
      <c r="D81" s="68" t="s">
        <v>84</v>
      </c>
      <c r="E81" s="17" t="s">
        <v>64</v>
      </c>
      <c r="F81" s="69">
        <v>11.52</v>
      </c>
      <c r="G81" s="16">
        <v>11.52</v>
      </c>
      <c r="H81" s="70">
        <v>0</v>
      </c>
      <c r="I81" s="70">
        <v>5</v>
      </c>
      <c r="J81" s="70">
        <f t="shared" si="2"/>
        <v>5</v>
      </c>
      <c r="K81" s="143">
        <f t="shared" si="3"/>
        <v>57.599999999999994</v>
      </c>
      <c r="L81" s="4"/>
    </row>
    <row r="82" spans="1:12" ht="30" customHeight="1" x14ac:dyDescent="0.25">
      <c r="A82" s="142">
        <v>44203</v>
      </c>
      <c r="B82" s="67" t="s">
        <v>65</v>
      </c>
      <c r="C82" s="67">
        <v>96616</v>
      </c>
      <c r="D82" s="68" t="s">
        <v>420</v>
      </c>
      <c r="E82" s="17" t="s">
        <v>79</v>
      </c>
      <c r="F82" s="69">
        <v>0.57999999999999996</v>
      </c>
      <c r="G82" s="16">
        <v>0.57999999999999996</v>
      </c>
      <c r="H82" s="70">
        <v>442.01</v>
      </c>
      <c r="I82" s="70">
        <v>200</v>
      </c>
      <c r="J82" s="70">
        <f t="shared" si="2"/>
        <v>642.01</v>
      </c>
      <c r="K82" s="143">
        <f t="shared" si="3"/>
        <v>372.36579999999998</v>
      </c>
      <c r="L82" s="4"/>
    </row>
    <row r="83" spans="1:12" ht="15" customHeight="1" x14ac:dyDescent="0.25">
      <c r="A83" s="142">
        <v>44204</v>
      </c>
      <c r="B83" s="67" t="s">
        <v>61</v>
      </c>
      <c r="C83" s="67">
        <v>51036</v>
      </c>
      <c r="D83" s="68" t="s">
        <v>421</v>
      </c>
      <c r="E83" s="17" t="s">
        <v>79</v>
      </c>
      <c r="F83" s="69">
        <v>7.74</v>
      </c>
      <c r="G83" s="16">
        <v>7.74</v>
      </c>
      <c r="H83" s="70">
        <v>544.67999999999995</v>
      </c>
      <c r="I83" s="70">
        <v>0</v>
      </c>
      <c r="J83" s="70">
        <f t="shared" si="2"/>
        <v>544.67999999999995</v>
      </c>
      <c r="K83" s="143">
        <f t="shared" si="3"/>
        <v>4215.8231999999998</v>
      </c>
      <c r="L83" s="4"/>
    </row>
    <row r="84" spans="1:12" ht="30" customHeight="1" x14ac:dyDescent="0.25">
      <c r="A84" s="142">
        <v>44205</v>
      </c>
      <c r="B84" s="67" t="s">
        <v>61</v>
      </c>
      <c r="C84" s="67">
        <v>51060</v>
      </c>
      <c r="D84" s="68" t="s">
        <v>422</v>
      </c>
      <c r="E84" s="17" t="s">
        <v>79</v>
      </c>
      <c r="F84" s="69">
        <v>7.74</v>
      </c>
      <c r="G84" s="16">
        <v>7.74</v>
      </c>
      <c r="H84" s="70">
        <v>0.12</v>
      </c>
      <c r="I84" s="70">
        <v>40</v>
      </c>
      <c r="J84" s="70">
        <f t="shared" si="2"/>
        <v>40.119999999999997</v>
      </c>
      <c r="K84" s="143">
        <f t="shared" si="3"/>
        <v>310.52879999999999</v>
      </c>
      <c r="L84" s="4"/>
    </row>
    <row r="85" spans="1:12" ht="15" customHeight="1" x14ac:dyDescent="0.25">
      <c r="A85" s="142">
        <v>44206</v>
      </c>
      <c r="B85" s="67" t="s">
        <v>61</v>
      </c>
      <c r="C85" s="67">
        <v>52004</v>
      </c>
      <c r="D85" s="68" t="s">
        <v>423</v>
      </c>
      <c r="E85" s="17" t="s">
        <v>82</v>
      </c>
      <c r="F85" s="69">
        <v>49.7</v>
      </c>
      <c r="G85" s="16">
        <v>49.7</v>
      </c>
      <c r="H85" s="70">
        <v>8.8800000000000008</v>
      </c>
      <c r="I85" s="70">
        <v>2</v>
      </c>
      <c r="J85" s="70">
        <f t="shared" si="2"/>
        <v>10.88</v>
      </c>
      <c r="K85" s="143">
        <f t="shared" si="3"/>
        <v>540.7360000000001</v>
      </c>
      <c r="L85" s="4"/>
    </row>
    <row r="86" spans="1:12" ht="15" customHeight="1" thickBot="1" x14ac:dyDescent="0.3">
      <c r="A86" s="140">
        <v>44207</v>
      </c>
      <c r="B86" s="61" t="s">
        <v>61</v>
      </c>
      <c r="C86" s="61">
        <v>52014</v>
      </c>
      <c r="D86" s="62" t="s">
        <v>418</v>
      </c>
      <c r="E86" s="63" t="s">
        <v>82</v>
      </c>
      <c r="F86" s="64">
        <v>104.5</v>
      </c>
      <c r="G86" s="65">
        <v>104.5</v>
      </c>
      <c r="H86" s="66">
        <v>11.95</v>
      </c>
      <c r="I86" s="66">
        <v>2</v>
      </c>
      <c r="J86" s="66">
        <f t="shared" si="2"/>
        <v>13.95</v>
      </c>
      <c r="K86" s="141">
        <f t="shared" si="3"/>
        <v>1457.7749999999999</v>
      </c>
      <c r="L86" s="4"/>
    </row>
    <row r="87" spans="1:12" ht="20.100000000000001" customHeight="1" thickBot="1" x14ac:dyDescent="0.3">
      <c r="A87" s="77" t="s">
        <v>387</v>
      </c>
      <c r="B87" s="78" t="s">
        <v>61</v>
      </c>
      <c r="C87" s="79" t="s">
        <v>2</v>
      </c>
      <c r="D87" s="80" t="s">
        <v>424</v>
      </c>
      <c r="E87" s="81" t="s">
        <v>63</v>
      </c>
      <c r="F87" s="82" t="s">
        <v>2</v>
      </c>
      <c r="G87" s="78" t="s">
        <v>63</v>
      </c>
      <c r="H87" s="83">
        <v>0</v>
      </c>
      <c r="I87" s="83">
        <v>0</v>
      </c>
      <c r="J87" s="84">
        <f>J88</f>
        <v>15</v>
      </c>
      <c r="K87" s="85">
        <f>K88</f>
        <v>90</v>
      </c>
      <c r="L87" s="4"/>
    </row>
    <row r="88" spans="1:12" ht="15" customHeight="1" thickBot="1" x14ac:dyDescent="0.3">
      <c r="A88" s="144">
        <v>44301</v>
      </c>
      <c r="B88" s="71" t="s">
        <v>61</v>
      </c>
      <c r="C88" s="71">
        <v>50251</v>
      </c>
      <c r="D88" s="72" t="s">
        <v>425</v>
      </c>
      <c r="E88" s="73" t="s">
        <v>62</v>
      </c>
      <c r="F88" s="74">
        <v>6</v>
      </c>
      <c r="G88" s="75">
        <v>6</v>
      </c>
      <c r="H88" s="76">
        <v>15</v>
      </c>
      <c r="I88" s="76">
        <v>0</v>
      </c>
      <c r="J88" s="76">
        <f t="shared" si="2"/>
        <v>15</v>
      </c>
      <c r="K88" s="145">
        <f t="shared" si="3"/>
        <v>90</v>
      </c>
      <c r="L88" s="4"/>
    </row>
    <row r="89" spans="1:12" ht="20.100000000000001" customHeight="1" thickBot="1" x14ac:dyDescent="0.3">
      <c r="A89" s="45" t="s">
        <v>371</v>
      </c>
      <c r="B89" s="46" t="s">
        <v>61</v>
      </c>
      <c r="C89" s="47" t="s">
        <v>2</v>
      </c>
      <c r="D89" s="48" t="s">
        <v>85</v>
      </c>
      <c r="E89" s="49" t="s">
        <v>63</v>
      </c>
      <c r="F89" s="50" t="s">
        <v>2</v>
      </c>
      <c r="G89" s="46" t="s">
        <v>63</v>
      </c>
      <c r="H89" s="51">
        <v>0</v>
      </c>
      <c r="I89" s="51">
        <v>0</v>
      </c>
      <c r="J89" s="52">
        <f>J90+J100+J107+J115+J118+J120</f>
        <v>5262.5599999999995</v>
      </c>
      <c r="K89" s="53">
        <f>K90+K100+K107+K115+K118+K120</f>
        <v>54089.936499999996</v>
      </c>
      <c r="L89" s="4"/>
    </row>
    <row r="90" spans="1:12" ht="20.100000000000001" customHeight="1" thickBot="1" x14ac:dyDescent="0.3">
      <c r="A90" s="77" t="s">
        <v>388</v>
      </c>
      <c r="B90" s="78" t="s">
        <v>61</v>
      </c>
      <c r="C90" s="79" t="s">
        <v>2</v>
      </c>
      <c r="D90" s="80" t="s">
        <v>86</v>
      </c>
      <c r="E90" s="81" t="s">
        <v>63</v>
      </c>
      <c r="F90" s="82" t="s">
        <v>2</v>
      </c>
      <c r="G90" s="78" t="s">
        <v>63</v>
      </c>
      <c r="H90" s="83">
        <v>0</v>
      </c>
      <c r="I90" s="83">
        <v>0</v>
      </c>
      <c r="J90" s="84">
        <f>J91+J92+J93+J94+J95+J96+J97+J98+J99</f>
        <v>1334.2099999999998</v>
      </c>
      <c r="K90" s="85">
        <f>K91+K92+K93+K94+K95+K96+K97+K98+K99</f>
        <v>6060.4199999999992</v>
      </c>
      <c r="L90" s="4"/>
    </row>
    <row r="91" spans="1:12" ht="30" customHeight="1" x14ac:dyDescent="0.25">
      <c r="A91" s="138">
        <v>45101</v>
      </c>
      <c r="B91" s="55" t="s">
        <v>61</v>
      </c>
      <c r="C91" s="55">
        <v>40101</v>
      </c>
      <c r="D91" s="56" t="s">
        <v>426</v>
      </c>
      <c r="E91" s="57" t="s">
        <v>79</v>
      </c>
      <c r="F91" s="58">
        <v>7.46</v>
      </c>
      <c r="G91" s="59">
        <v>7.46</v>
      </c>
      <c r="H91" s="60">
        <v>0</v>
      </c>
      <c r="I91" s="60">
        <v>30</v>
      </c>
      <c r="J91" s="60">
        <f t="shared" si="2"/>
        <v>30</v>
      </c>
      <c r="K91" s="139">
        <f t="shared" si="3"/>
        <v>223.8</v>
      </c>
      <c r="L91" s="4"/>
    </row>
    <row r="92" spans="1:12" ht="15" customHeight="1" x14ac:dyDescent="0.25">
      <c r="A92" s="142">
        <v>45102</v>
      </c>
      <c r="B92" s="67" t="s">
        <v>61</v>
      </c>
      <c r="C92" s="67">
        <v>50902</v>
      </c>
      <c r="D92" s="68" t="s">
        <v>84</v>
      </c>
      <c r="E92" s="17" t="s">
        <v>64</v>
      </c>
      <c r="F92" s="69">
        <v>10.23</v>
      </c>
      <c r="G92" s="16">
        <v>10.23</v>
      </c>
      <c r="H92" s="70">
        <v>0</v>
      </c>
      <c r="I92" s="70">
        <v>5</v>
      </c>
      <c r="J92" s="70">
        <f t="shared" si="2"/>
        <v>5</v>
      </c>
      <c r="K92" s="143">
        <f t="shared" si="3"/>
        <v>51.150000000000006</v>
      </c>
      <c r="L92" s="4"/>
    </row>
    <row r="93" spans="1:12" ht="30" customHeight="1" x14ac:dyDescent="0.25">
      <c r="A93" s="142">
        <v>45103</v>
      </c>
      <c r="B93" s="67" t="s">
        <v>65</v>
      </c>
      <c r="C93" s="67">
        <v>96616</v>
      </c>
      <c r="D93" s="68" t="s">
        <v>420</v>
      </c>
      <c r="E93" s="17" t="s">
        <v>79</v>
      </c>
      <c r="F93" s="69">
        <v>0.51</v>
      </c>
      <c r="G93" s="16">
        <v>0.51</v>
      </c>
      <c r="H93" s="70">
        <v>442.01</v>
      </c>
      <c r="I93" s="70">
        <v>200</v>
      </c>
      <c r="J93" s="70">
        <f t="shared" si="2"/>
        <v>642.01</v>
      </c>
      <c r="K93" s="143">
        <f t="shared" si="3"/>
        <v>327.42509999999999</v>
      </c>
      <c r="L93" s="4"/>
    </row>
    <row r="94" spans="1:12" ht="15" customHeight="1" x14ac:dyDescent="0.25">
      <c r="A94" s="142">
        <v>45104</v>
      </c>
      <c r="B94" s="67" t="s">
        <v>61</v>
      </c>
      <c r="C94" s="67">
        <v>60191</v>
      </c>
      <c r="D94" s="68" t="s">
        <v>427</v>
      </c>
      <c r="E94" s="17" t="s">
        <v>64</v>
      </c>
      <c r="F94" s="69">
        <v>43.85</v>
      </c>
      <c r="G94" s="16">
        <v>43.85</v>
      </c>
      <c r="H94" s="70">
        <v>24.01</v>
      </c>
      <c r="I94" s="70">
        <v>10</v>
      </c>
      <c r="J94" s="70">
        <f t="shared" si="2"/>
        <v>34.010000000000005</v>
      </c>
      <c r="K94" s="143">
        <f t="shared" si="3"/>
        <v>1491.3385000000003</v>
      </c>
      <c r="L94" s="4"/>
    </row>
    <row r="95" spans="1:12" ht="15" customHeight="1" x14ac:dyDescent="0.25">
      <c r="A95" s="142">
        <v>45105</v>
      </c>
      <c r="B95" s="67" t="s">
        <v>61</v>
      </c>
      <c r="C95" s="67">
        <v>60524</v>
      </c>
      <c r="D95" s="68" t="s">
        <v>421</v>
      </c>
      <c r="E95" s="17" t="s">
        <v>79</v>
      </c>
      <c r="F95" s="69">
        <v>3.07</v>
      </c>
      <c r="G95" s="16">
        <v>3.07</v>
      </c>
      <c r="H95" s="70">
        <v>544.67999999999995</v>
      </c>
      <c r="I95" s="70">
        <v>0</v>
      </c>
      <c r="J95" s="70">
        <f t="shared" si="2"/>
        <v>544.67999999999995</v>
      </c>
      <c r="K95" s="143">
        <f t="shared" si="3"/>
        <v>1672.1675999999998</v>
      </c>
      <c r="L95" s="4"/>
    </row>
    <row r="96" spans="1:12" ht="45" customHeight="1" x14ac:dyDescent="0.25">
      <c r="A96" s="142">
        <v>45106</v>
      </c>
      <c r="B96" s="67" t="s">
        <v>61</v>
      </c>
      <c r="C96" s="67">
        <v>60800</v>
      </c>
      <c r="D96" s="68" t="s">
        <v>428</v>
      </c>
      <c r="E96" s="17" t="s">
        <v>79</v>
      </c>
      <c r="F96" s="69">
        <v>3.07</v>
      </c>
      <c r="G96" s="16">
        <v>3.07</v>
      </c>
      <c r="H96" s="70">
        <v>0.12</v>
      </c>
      <c r="I96" s="70">
        <v>50</v>
      </c>
      <c r="J96" s="70">
        <f t="shared" si="2"/>
        <v>50.12</v>
      </c>
      <c r="K96" s="143">
        <f t="shared" si="3"/>
        <v>153.86839999999998</v>
      </c>
      <c r="L96" s="4"/>
    </row>
    <row r="97" spans="1:12" ht="15" customHeight="1" x14ac:dyDescent="0.25">
      <c r="A97" s="142">
        <v>45107</v>
      </c>
      <c r="B97" s="67" t="s">
        <v>61</v>
      </c>
      <c r="C97" s="67">
        <v>40904</v>
      </c>
      <c r="D97" s="68" t="s">
        <v>429</v>
      </c>
      <c r="E97" s="17" t="s">
        <v>79</v>
      </c>
      <c r="F97" s="69">
        <v>4.3899999999999997</v>
      </c>
      <c r="G97" s="16">
        <v>4.3899999999999997</v>
      </c>
      <c r="H97" s="70">
        <v>0.56000000000000005</v>
      </c>
      <c r="I97" s="70">
        <v>3</v>
      </c>
      <c r="J97" s="70">
        <f t="shared" si="2"/>
        <v>3.56</v>
      </c>
      <c r="K97" s="143">
        <f t="shared" si="3"/>
        <v>15.628399999999999</v>
      </c>
      <c r="L97" s="4"/>
    </row>
    <row r="98" spans="1:12" ht="15" customHeight="1" x14ac:dyDescent="0.25">
      <c r="A98" s="142">
        <v>45108</v>
      </c>
      <c r="B98" s="67" t="s">
        <v>61</v>
      </c>
      <c r="C98" s="67">
        <v>52004</v>
      </c>
      <c r="D98" s="68" t="s">
        <v>423</v>
      </c>
      <c r="E98" s="17" t="s">
        <v>82</v>
      </c>
      <c r="F98" s="69">
        <v>128.9</v>
      </c>
      <c r="G98" s="16">
        <v>128.9</v>
      </c>
      <c r="H98" s="70">
        <v>8.8800000000000008</v>
      </c>
      <c r="I98" s="70">
        <v>2</v>
      </c>
      <c r="J98" s="70">
        <f t="shared" si="2"/>
        <v>10.88</v>
      </c>
      <c r="K98" s="143">
        <f t="shared" si="3"/>
        <v>1402.4320000000002</v>
      </c>
      <c r="L98" s="4"/>
    </row>
    <row r="99" spans="1:12" ht="15" customHeight="1" thickBot="1" x14ac:dyDescent="0.3">
      <c r="A99" s="140">
        <v>45109</v>
      </c>
      <c r="B99" s="61" t="s">
        <v>61</v>
      </c>
      <c r="C99" s="61">
        <v>52014</v>
      </c>
      <c r="D99" s="62" t="s">
        <v>418</v>
      </c>
      <c r="E99" s="63" t="s">
        <v>82</v>
      </c>
      <c r="F99" s="64">
        <v>51.8</v>
      </c>
      <c r="G99" s="65">
        <v>51.8</v>
      </c>
      <c r="H99" s="66">
        <v>11.95</v>
      </c>
      <c r="I99" s="66">
        <v>2</v>
      </c>
      <c r="J99" s="66">
        <f t="shared" si="2"/>
        <v>13.95</v>
      </c>
      <c r="K99" s="141">
        <f t="shared" si="3"/>
        <v>722.6099999999999</v>
      </c>
      <c r="L99" s="4"/>
    </row>
    <row r="100" spans="1:12" ht="20.100000000000001" customHeight="1" thickBot="1" x14ac:dyDescent="0.3">
      <c r="A100" s="77" t="s">
        <v>389</v>
      </c>
      <c r="B100" s="78" t="s">
        <v>61</v>
      </c>
      <c r="C100" s="79" t="s">
        <v>2</v>
      </c>
      <c r="D100" s="80" t="s">
        <v>88</v>
      </c>
      <c r="E100" s="81" t="s">
        <v>63</v>
      </c>
      <c r="F100" s="82" t="s">
        <v>2</v>
      </c>
      <c r="G100" s="78" t="s">
        <v>63</v>
      </c>
      <c r="H100" s="83">
        <v>0</v>
      </c>
      <c r="I100" s="83">
        <v>0</v>
      </c>
      <c r="J100" s="84">
        <f>J101+J102+J103+J104+J105+J106</f>
        <v>678.84999999999991</v>
      </c>
      <c r="K100" s="85">
        <f>K101+K102+K103+K104+K105+K106</f>
        <v>9853.095800000001</v>
      </c>
      <c r="L100" s="4"/>
    </row>
    <row r="101" spans="1:12" ht="30" customHeight="1" x14ac:dyDescent="0.25">
      <c r="A101" s="138">
        <v>45201</v>
      </c>
      <c r="B101" s="55" t="s">
        <v>61</v>
      </c>
      <c r="C101" s="55">
        <v>60205</v>
      </c>
      <c r="D101" s="56" t="s">
        <v>430</v>
      </c>
      <c r="E101" s="57" t="s">
        <v>64</v>
      </c>
      <c r="F101" s="58">
        <v>67.42</v>
      </c>
      <c r="G101" s="59">
        <v>67.42</v>
      </c>
      <c r="H101" s="60">
        <v>31.74</v>
      </c>
      <c r="I101" s="60">
        <v>20</v>
      </c>
      <c r="J101" s="60">
        <f t="shared" si="2"/>
        <v>51.739999999999995</v>
      </c>
      <c r="K101" s="139">
        <f t="shared" si="3"/>
        <v>3488.3107999999997</v>
      </c>
      <c r="L101" s="4"/>
    </row>
    <row r="102" spans="1:12" ht="15" customHeight="1" x14ac:dyDescent="0.25">
      <c r="A102" s="142">
        <v>45202</v>
      </c>
      <c r="B102" s="67" t="s">
        <v>61</v>
      </c>
      <c r="C102" s="67">
        <v>60524</v>
      </c>
      <c r="D102" s="68" t="s">
        <v>421</v>
      </c>
      <c r="E102" s="17" t="s">
        <v>79</v>
      </c>
      <c r="F102" s="69">
        <v>3.52</v>
      </c>
      <c r="G102" s="16">
        <v>3.52</v>
      </c>
      <c r="H102" s="70">
        <v>544.67999999999995</v>
      </c>
      <c r="I102" s="70">
        <v>0</v>
      </c>
      <c r="J102" s="70">
        <f t="shared" si="2"/>
        <v>544.67999999999995</v>
      </c>
      <c r="K102" s="143">
        <f t="shared" si="3"/>
        <v>1917.2735999999998</v>
      </c>
      <c r="L102" s="4"/>
    </row>
    <row r="103" spans="1:12" ht="45" customHeight="1" x14ac:dyDescent="0.25">
      <c r="A103" s="142">
        <v>45203</v>
      </c>
      <c r="B103" s="67" t="s">
        <v>61</v>
      </c>
      <c r="C103" s="67">
        <v>60800</v>
      </c>
      <c r="D103" s="68" t="s">
        <v>431</v>
      </c>
      <c r="E103" s="17" t="s">
        <v>79</v>
      </c>
      <c r="F103" s="69">
        <v>3.52</v>
      </c>
      <c r="G103" s="16">
        <v>3.52</v>
      </c>
      <c r="H103" s="70">
        <v>0.12</v>
      </c>
      <c r="I103" s="70">
        <v>50</v>
      </c>
      <c r="J103" s="70">
        <f t="shared" si="2"/>
        <v>50.12</v>
      </c>
      <c r="K103" s="143">
        <f t="shared" si="3"/>
        <v>176.42239999999998</v>
      </c>
      <c r="L103" s="4"/>
    </row>
    <row r="104" spans="1:12" ht="60" customHeight="1" x14ac:dyDescent="0.25">
      <c r="A104" s="142">
        <v>45204</v>
      </c>
      <c r="B104" s="67" t="s">
        <v>65</v>
      </c>
      <c r="C104" s="67">
        <v>92762</v>
      </c>
      <c r="D104" s="68" t="s">
        <v>432</v>
      </c>
      <c r="E104" s="17" t="s">
        <v>82</v>
      </c>
      <c r="F104" s="69">
        <v>247.4</v>
      </c>
      <c r="G104" s="16">
        <v>247.4</v>
      </c>
      <c r="H104" s="70">
        <v>9.91</v>
      </c>
      <c r="I104" s="70">
        <v>1</v>
      </c>
      <c r="J104" s="70">
        <f t="shared" si="2"/>
        <v>10.91</v>
      </c>
      <c r="K104" s="143">
        <f t="shared" si="3"/>
        <v>2699.134</v>
      </c>
      <c r="L104" s="4"/>
    </row>
    <row r="105" spans="1:12" ht="60" customHeight="1" x14ac:dyDescent="0.25">
      <c r="A105" s="142">
        <v>45205</v>
      </c>
      <c r="B105" s="67" t="s">
        <v>65</v>
      </c>
      <c r="C105" s="67">
        <v>92763</v>
      </c>
      <c r="D105" s="68" t="s">
        <v>433</v>
      </c>
      <c r="E105" s="17" t="s">
        <v>82</v>
      </c>
      <c r="F105" s="69">
        <v>53.4</v>
      </c>
      <c r="G105" s="16">
        <v>53.4</v>
      </c>
      <c r="H105" s="70">
        <v>8.59</v>
      </c>
      <c r="I105" s="70">
        <v>0.72</v>
      </c>
      <c r="J105" s="70">
        <f t="shared" si="2"/>
        <v>9.31</v>
      </c>
      <c r="K105" s="143">
        <f t="shared" si="3"/>
        <v>497.154</v>
      </c>
      <c r="L105" s="4"/>
    </row>
    <row r="106" spans="1:12" ht="60" customHeight="1" thickBot="1" x14ac:dyDescent="0.3">
      <c r="A106" s="140">
        <v>45206</v>
      </c>
      <c r="B106" s="61" t="s">
        <v>65</v>
      </c>
      <c r="C106" s="61">
        <v>92759</v>
      </c>
      <c r="D106" s="62" t="s">
        <v>434</v>
      </c>
      <c r="E106" s="63" t="s">
        <v>82</v>
      </c>
      <c r="F106" s="64">
        <v>88.9</v>
      </c>
      <c r="G106" s="65">
        <v>88.9</v>
      </c>
      <c r="H106" s="66">
        <v>10.09</v>
      </c>
      <c r="I106" s="66">
        <v>2</v>
      </c>
      <c r="J106" s="66">
        <f t="shared" si="2"/>
        <v>12.09</v>
      </c>
      <c r="K106" s="141">
        <f t="shared" si="3"/>
        <v>1074.8010000000002</v>
      </c>
      <c r="L106" s="4"/>
    </row>
    <row r="107" spans="1:12" ht="20.100000000000001" customHeight="1" thickBot="1" x14ac:dyDescent="0.3">
      <c r="A107" s="77" t="s">
        <v>390</v>
      </c>
      <c r="B107" s="78" t="s">
        <v>61</v>
      </c>
      <c r="C107" s="79" t="s">
        <v>2</v>
      </c>
      <c r="D107" s="80" t="s">
        <v>435</v>
      </c>
      <c r="E107" s="81" t="s">
        <v>63</v>
      </c>
      <c r="F107" s="82" t="s">
        <v>2</v>
      </c>
      <c r="G107" s="78" t="s">
        <v>63</v>
      </c>
      <c r="H107" s="83">
        <v>0</v>
      </c>
      <c r="I107" s="83">
        <v>0</v>
      </c>
      <c r="J107" s="84">
        <f>J108+J109+J110+J111+J112+J113+J114</f>
        <v>692.57999999999993</v>
      </c>
      <c r="K107" s="85">
        <f>K108+K109+K110+K111+K112+K113+K114</f>
        <v>12557.595399999998</v>
      </c>
      <c r="L107" s="4"/>
    </row>
    <row r="108" spans="1:12" ht="30" customHeight="1" x14ac:dyDescent="0.25">
      <c r="A108" s="138">
        <v>45301</v>
      </c>
      <c r="B108" s="55" t="s">
        <v>61</v>
      </c>
      <c r="C108" s="55">
        <v>60205</v>
      </c>
      <c r="D108" s="56" t="s">
        <v>430</v>
      </c>
      <c r="E108" s="57" t="s">
        <v>64</v>
      </c>
      <c r="F108" s="58">
        <v>94.61</v>
      </c>
      <c r="G108" s="59">
        <v>94.61</v>
      </c>
      <c r="H108" s="60">
        <v>31.74</v>
      </c>
      <c r="I108" s="60">
        <v>20</v>
      </c>
      <c r="J108" s="60">
        <f t="shared" si="2"/>
        <v>51.739999999999995</v>
      </c>
      <c r="K108" s="139">
        <f t="shared" si="3"/>
        <v>4895.1213999999991</v>
      </c>
      <c r="L108" s="4"/>
    </row>
    <row r="109" spans="1:12" ht="15" customHeight="1" x14ac:dyDescent="0.25">
      <c r="A109" s="142">
        <v>45302</v>
      </c>
      <c r="B109" s="67" t="s">
        <v>61</v>
      </c>
      <c r="C109" s="67">
        <v>60524</v>
      </c>
      <c r="D109" s="68" t="s">
        <v>421</v>
      </c>
      <c r="E109" s="17" t="s">
        <v>79</v>
      </c>
      <c r="F109" s="69">
        <v>6.59</v>
      </c>
      <c r="G109" s="16">
        <v>6.59</v>
      </c>
      <c r="H109" s="70">
        <v>544.67999999999995</v>
      </c>
      <c r="I109" s="70">
        <v>0</v>
      </c>
      <c r="J109" s="70">
        <f t="shared" si="2"/>
        <v>544.67999999999995</v>
      </c>
      <c r="K109" s="143">
        <f t="shared" si="3"/>
        <v>3589.4411999999998</v>
      </c>
      <c r="L109" s="4"/>
    </row>
    <row r="110" spans="1:12" ht="45" customHeight="1" x14ac:dyDescent="0.25">
      <c r="A110" s="142">
        <v>45303</v>
      </c>
      <c r="B110" s="67" t="s">
        <v>61</v>
      </c>
      <c r="C110" s="67">
        <v>60800</v>
      </c>
      <c r="D110" s="68" t="s">
        <v>428</v>
      </c>
      <c r="E110" s="17" t="s">
        <v>79</v>
      </c>
      <c r="F110" s="69">
        <v>6.59</v>
      </c>
      <c r="G110" s="16">
        <v>6.59</v>
      </c>
      <c r="H110" s="70">
        <v>0.12</v>
      </c>
      <c r="I110" s="70">
        <v>50</v>
      </c>
      <c r="J110" s="70">
        <f t="shared" si="2"/>
        <v>50.12</v>
      </c>
      <c r="K110" s="143">
        <f t="shared" si="3"/>
        <v>330.29079999999999</v>
      </c>
      <c r="L110" s="4"/>
    </row>
    <row r="111" spans="1:12" ht="15" customHeight="1" x14ac:dyDescent="0.25">
      <c r="A111" s="142">
        <v>45304</v>
      </c>
      <c r="B111" s="67" t="s">
        <v>61</v>
      </c>
      <c r="C111" s="67">
        <v>60303</v>
      </c>
      <c r="D111" s="68" t="s">
        <v>436</v>
      </c>
      <c r="E111" s="17" t="s">
        <v>82</v>
      </c>
      <c r="F111" s="69">
        <v>54.8</v>
      </c>
      <c r="G111" s="16">
        <v>54.8</v>
      </c>
      <c r="H111" s="70">
        <v>9.16</v>
      </c>
      <c r="I111" s="70">
        <v>2</v>
      </c>
      <c r="J111" s="70">
        <f t="shared" si="2"/>
        <v>11.16</v>
      </c>
      <c r="K111" s="143">
        <f t="shared" si="3"/>
        <v>611.56799999999998</v>
      </c>
      <c r="L111" s="4"/>
    </row>
    <row r="112" spans="1:12" ht="15" customHeight="1" x14ac:dyDescent="0.25">
      <c r="A112" s="142">
        <v>45305</v>
      </c>
      <c r="B112" s="67" t="s">
        <v>61</v>
      </c>
      <c r="C112" s="67">
        <v>60304</v>
      </c>
      <c r="D112" s="68" t="s">
        <v>437</v>
      </c>
      <c r="E112" s="17" t="s">
        <v>82</v>
      </c>
      <c r="F112" s="69">
        <v>168.1</v>
      </c>
      <c r="G112" s="16">
        <v>168.1</v>
      </c>
      <c r="H112" s="70">
        <v>8.8800000000000008</v>
      </c>
      <c r="I112" s="70">
        <v>1</v>
      </c>
      <c r="J112" s="70">
        <f t="shared" si="2"/>
        <v>9.8800000000000008</v>
      </c>
      <c r="K112" s="143">
        <f t="shared" si="3"/>
        <v>1660.828</v>
      </c>
      <c r="L112" s="4"/>
    </row>
    <row r="113" spans="1:12" ht="60" customHeight="1" x14ac:dyDescent="0.25">
      <c r="A113" s="142">
        <v>45306</v>
      </c>
      <c r="B113" s="67" t="s">
        <v>65</v>
      </c>
      <c r="C113" s="67">
        <v>92762</v>
      </c>
      <c r="D113" s="68" t="s">
        <v>438</v>
      </c>
      <c r="E113" s="17" t="s">
        <v>82</v>
      </c>
      <c r="F113" s="69">
        <v>19.7</v>
      </c>
      <c r="G113" s="16">
        <v>19.7</v>
      </c>
      <c r="H113" s="70">
        <v>9.91</v>
      </c>
      <c r="I113" s="70">
        <v>1</v>
      </c>
      <c r="J113" s="70">
        <f t="shared" si="2"/>
        <v>10.91</v>
      </c>
      <c r="K113" s="143">
        <f t="shared" si="3"/>
        <v>214.92699999999999</v>
      </c>
      <c r="L113" s="4"/>
    </row>
    <row r="114" spans="1:12" ht="60" customHeight="1" thickBot="1" x14ac:dyDescent="0.3">
      <c r="A114" s="140">
        <v>45307</v>
      </c>
      <c r="B114" s="61" t="s">
        <v>65</v>
      </c>
      <c r="C114" s="61">
        <v>92759</v>
      </c>
      <c r="D114" s="62" t="s">
        <v>434</v>
      </c>
      <c r="E114" s="63" t="s">
        <v>82</v>
      </c>
      <c r="F114" s="64">
        <v>89.1</v>
      </c>
      <c r="G114" s="65">
        <v>89.1</v>
      </c>
      <c r="H114" s="66">
        <v>10.09</v>
      </c>
      <c r="I114" s="66">
        <v>4</v>
      </c>
      <c r="J114" s="66">
        <f t="shared" si="2"/>
        <v>14.09</v>
      </c>
      <c r="K114" s="141">
        <f t="shared" si="3"/>
        <v>1255.4189999999999</v>
      </c>
      <c r="L114" s="4"/>
    </row>
    <row r="115" spans="1:12" ht="20.100000000000001" customHeight="1" thickBot="1" x14ac:dyDescent="0.3">
      <c r="A115" s="77" t="s">
        <v>391</v>
      </c>
      <c r="B115" s="78" t="s">
        <v>61</v>
      </c>
      <c r="C115" s="79" t="s">
        <v>2</v>
      </c>
      <c r="D115" s="80" t="s">
        <v>89</v>
      </c>
      <c r="E115" s="81" t="s">
        <v>63</v>
      </c>
      <c r="F115" s="82" t="s">
        <v>2</v>
      </c>
      <c r="G115" s="78" t="s">
        <v>63</v>
      </c>
      <c r="H115" s="83">
        <v>0</v>
      </c>
      <c r="I115" s="83">
        <v>0</v>
      </c>
      <c r="J115" s="84">
        <f>J116</f>
        <v>145.75</v>
      </c>
      <c r="K115" s="85">
        <f>K116</f>
        <v>22737</v>
      </c>
      <c r="L115" s="4"/>
    </row>
    <row r="116" spans="1:12" ht="20.100000000000001" customHeight="1" thickBot="1" x14ac:dyDescent="0.3">
      <c r="A116" s="86" t="s">
        <v>409</v>
      </c>
      <c r="B116" s="87" t="s">
        <v>61</v>
      </c>
      <c r="C116" s="88" t="s">
        <v>2</v>
      </c>
      <c r="D116" s="89" t="s">
        <v>439</v>
      </c>
      <c r="E116" s="90" t="s">
        <v>63</v>
      </c>
      <c r="F116" s="91" t="s">
        <v>2</v>
      </c>
      <c r="G116" s="87" t="s">
        <v>63</v>
      </c>
      <c r="H116" s="92">
        <v>0</v>
      </c>
      <c r="I116" s="92">
        <v>0</v>
      </c>
      <c r="J116" s="93">
        <f>J117</f>
        <v>145.75</v>
      </c>
      <c r="K116" s="94">
        <f>K117</f>
        <v>22737</v>
      </c>
      <c r="L116" s="4"/>
    </row>
    <row r="117" spans="1:12" ht="75" customHeight="1" thickBot="1" x14ac:dyDescent="0.3">
      <c r="A117" s="138">
        <v>45411</v>
      </c>
      <c r="B117" s="95" t="s">
        <v>90</v>
      </c>
      <c r="C117" s="95" t="s">
        <v>91</v>
      </c>
      <c r="D117" s="56" t="s">
        <v>410</v>
      </c>
      <c r="E117" s="57" t="s">
        <v>64</v>
      </c>
      <c r="F117" s="58">
        <v>156</v>
      </c>
      <c r="G117" s="59">
        <v>156</v>
      </c>
      <c r="H117" s="60">
        <v>125.75</v>
      </c>
      <c r="I117" s="60">
        <v>20</v>
      </c>
      <c r="J117" s="60">
        <f t="shared" si="2"/>
        <v>145.75</v>
      </c>
      <c r="K117" s="139">
        <f t="shared" si="3"/>
        <v>22737</v>
      </c>
      <c r="L117" s="4"/>
    </row>
    <row r="118" spans="1:12" ht="20.100000000000001" customHeight="1" thickBot="1" x14ac:dyDescent="0.3">
      <c r="A118" s="77" t="s">
        <v>392</v>
      </c>
      <c r="B118" s="78" t="s">
        <v>61</v>
      </c>
      <c r="C118" s="79" t="s">
        <v>2</v>
      </c>
      <c r="D118" s="80" t="s">
        <v>440</v>
      </c>
      <c r="E118" s="81" t="s">
        <v>63</v>
      </c>
      <c r="F118" s="82" t="s">
        <v>2</v>
      </c>
      <c r="G118" s="78" t="s">
        <v>63</v>
      </c>
      <c r="H118" s="83">
        <v>0</v>
      </c>
      <c r="I118" s="83">
        <v>0</v>
      </c>
      <c r="J118" s="84">
        <f>J119</f>
        <v>2396.17</v>
      </c>
      <c r="K118" s="85">
        <f>K119</f>
        <v>2611.8253000000004</v>
      </c>
      <c r="L118" s="4"/>
    </row>
    <row r="119" spans="1:12" ht="30" customHeight="1" thickBot="1" x14ac:dyDescent="0.3">
      <c r="A119" s="144">
        <v>45501</v>
      </c>
      <c r="B119" s="71" t="s">
        <v>61</v>
      </c>
      <c r="C119" s="71">
        <v>60010</v>
      </c>
      <c r="D119" s="72" t="s">
        <v>441</v>
      </c>
      <c r="E119" s="73" t="s">
        <v>79</v>
      </c>
      <c r="F119" s="74">
        <v>1.0900000000000001</v>
      </c>
      <c r="G119" s="75">
        <v>1.0900000000000001</v>
      </c>
      <c r="H119" s="76">
        <v>2096.17</v>
      </c>
      <c r="I119" s="76">
        <v>300</v>
      </c>
      <c r="J119" s="76">
        <f t="shared" si="2"/>
        <v>2396.17</v>
      </c>
      <c r="K119" s="145">
        <f t="shared" si="3"/>
        <v>2611.8253000000004</v>
      </c>
      <c r="L119" s="4"/>
    </row>
    <row r="120" spans="1:12" ht="20.100000000000001" customHeight="1" thickBot="1" x14ac:dyDescent="0.3">
      <c r="A120" s="77" t="s">
        <v>393</v>
      </c>
      <c r="B120" s="78" t="s">
        <v>61</v>
      </c>
      <c r="C120" s="79" t="s">
        <v>2</v>
      </c>
      <c r="D120" s="80" t="s">
        <v>424</v>
      </c>
      <c r="E120" s="81" t="s">
        <v>63</v>
      </c>
      <c r="F120" s="82" t="s">
        <v>2</v>
      </c>
      <c r="G120" s="78" t="s">
        <v>63</v>
      </c>
      <c r="H120" s="83">
        <v>0</v>
      </c>
      <c r="I120" s="83">
        <v>0</v>
      </c>
      <c r="J120" s="84">
        <f>J121</f>
        <v>15</v>
      </c>
      <c r="K120" s="85">
        <f>K121</f>
        <v>270</v>
      </c>
      <c r="L120" s="4"/>
    </row>
    <row r="121" spans="1:12" ht="15" customHeight="1" thickBot="1" x14ac:dyDescent="0.3">
      <c r="A121" s="144">
        <v>45601</v>
      </c>
      <c r="B121" s="71" t="s">
        <v>61</v>
      </c>
      <c r="C121" s="71">
        <v>60487</v>
      </c>
      <c r="D121" s="72" t="s">
        <v>442</v>
      </c>
      <c r="E121" s="73" t="s">
        <v>62</v>
      </c>
      <c r="F121" s="74">
        <v>18</v>
      </c>
      <c r="G121" s="75">
        <v>18</v>
      </c>
      <c r="H121" s="76">
        <v>15</v>
      </c>
      <c r="I121" s="76">
        <v>0</v>
      </c>
      <c r="J121" s="76">
        <f t="shared" si="2"/>
        <v>15</v>
      </c>
      <c r="K121" s="145">
        <f t="shared" si="3"/>
        <v>270</v>
      </c>
      <c r="L121" s="4"/>
    </row>
    <row r="122" spans="1:12" ht="20.100000000000001" customHeight="1" thickBot="1" x14ac:dyDescent="0.3">
      <c r="A122" s="45" t="s">
        <v>372</v>
      </c>
      <c r="B122" s="46" t="s">
        <v>61</v>
      </c>
      <c r="C122" s="47" t="s">
        <v>2</v>
      </c>
      <c r="D122" s="48" t="s">
        <v>268</v>
      </c>
      <c r="E122" s="49" t="s">
        <v>63</v>
      </c>
      <c r="F122" s="50" t="s">
        <v>2</v>
      </c>
      <c r="G122" s="46" t="s">
        <v>63</v>
      </c>
      <c r="H122" s="51">
        <v>0</v>
      </c>
      <c r="I122" s="51">
        <v>0</v>
      </c>
      <c r="J122" s="52">
        <f>J123+J124+J125+J126+J127+J128+J129+J130+J131+J132+J133+J134+J135+J136+J137+J138+J139+J140+J141+J142+J143+J144+J145+J146+J147+J148+J149+J150+J151+J152</f>
        <v>1313.29</v>
      </c>
      <c r="K122" s="53">
        <f>K123+K124+K125+K126+K127+K128+K129+K130+K131+K132+K133+K134+K135+K136+K137+K138+K139+K140+K141+K142+K143+K144+K145+K146+K147+K148+K149+K150+K151+K152</f>
        <v>12767.39</v>
      </c>
      <c r="L122" s="4"/>
    </row>
    <row r="123" spans="1:12" ht="45" customHeight="1" x14ac:dyDescent="0.25">
      <c r="A123" s="138">
        <v>46001</v>
      </c>
      <c r="B123" s="55" t="s">
        <v>65</v>
      </c>
      <c r="C123" s="55">
        <v>91926</v>
      </c>
      <c r="D123" s="56" t="s">
        <v>443</v>
      </c>
      <c r="E123" s="57" t="s">
        <v>76</v>
      </c>
      <c r="F123" s="58">
        <v>592</v>
      </c>
      <c r="G123" s="59">
        <v>592</v>
      </c>
      <c r="H123" s="60">
        <v>2.96</v>
      </c>
      <c r="I123" s="60">
        <v>1</v>
      </c>
      <c r="J123" s="60">
        <f t="shared" si="2"/>
        <v>3.96</v>
      </c>
      <c r="K123" s="139">
        <f t="shared" si="3"/>
        <v>2344.3200000000002</v>
      </c>
      <c r="L123" s="4"/>
    </row>
    <row r="124" spans="1:12" ht="15" customHeight="1" x14ac:dyDescent="0.25">
      <c r="A124" s="142">
        <v>46002</v>
      </c>
      <c r="B124" s="67" t="s">
        <v>61</v>
      </c>
      <c r="C124" s="67">
        <v>70564</v>
      </c>
      <c r="D124" s="68" t="s">
        <v>444</v>
      </c>
      <c r="E124" s="17" t="s">
        <v>76</v>
      </c>
      <c r="F124" s="69">
        <v>137</v>
      </c>
      <c r="G124" s="16">
        <v>137</v>
      </c>
      <c r="H124" s="70">
        <v>3.9</v>
      </c>
      <c r="I124" s="70">
        <v>2</v>
      </c>
      <c r="J124" s="70">
        <f t="shared" si="2"/>
        <v>5.9</v>
      </c>
      <c r="K124" s="143">
        <f t="shared" si="3"/>
        <v>808.30000000000007</v>
      </c>
      <c r="L124" s="4"/>
    </row>
    <row r="125" spans="1:12" ht="30" customHeight="1" x14ac:dyDescent="0.25">
      <c r="A125" s="142">
        <v>46003</v>
      </c>
      <c r="B125" s="67" t="s">
        <v>61</v>
      </c>
      <c r="C125" s="67">
        <v>71211</v>
      </c>
      <c r="D125" s="68" t="s">
        <v>445</v>
      </c>
      <c r="E125" s="17" t="s">
        <v>76</v>
      </c>
      <c r="F125" s="69">
        <v>26</v>
      </c>
      <c r="G125" s="16">
        <v>26</v>
      </c>
      <c r="H125" s="70">
        <v>32.9</v>
      </c>
      <c r="I125" s="70">
        <v>5</v>
      </c>
      <c r="J125" s="70">
        <f t="shared" si="2"/>
        <v>37.9</v>
      </c>
      <c r="K125" s="143">
        <f t="shared" si="3"/>
        <v>985.4</v>
      </c>
      <c r="L125" s="4"/>
    </row>
    <row r="126" spans="1:12" ht="15" customHeight="1" x14ac:dyDescent="0.25">
      <c r="A126" s="142">
        <v>46004</v>
      </c>
      <c r="B126" s="67" t="s">
        <v>61</v>
      </c>
      <c r="C126" s="67">
        <v>70371</v>
      </c>
      <c r="D126" s="68" t="s">
        <v>446</v>
      </c>
      <c r="E126" s="17" t="s">
        <v>62</v>
      </c>
      <c r="F126" s="69">
        <v>18</v>
      </c>
      <c r="G126" s="16">
        <v>18</v>
      </c>
      <c r="H126" s="70">
        <v>1.45</v>
      </c>
      <c r="I126" s="70">
        <v>0.37</v>
      </c>
      <c r="J126" s="70">
        <f t="shared" si="2"/>
        <v>1.8199999999999998</v>
      </c>
      <c r="K126" s="143">
        <f t="shared" si="3"/>
        <v>32.76</v>
      </c>
      <c r="L126" s="4"/>
    </row>
    <row r="127" spans="1:12" ht="15" customHeight="1" x14ac:dyDescent="0.25">
      <c r="A127" s="142">
        <v>46005</v>
      </c>
      <c r="B127" s="67" t="s">
        <v>61</v>
      </c>
      <c r="C127" s="67">
        <v>70421</v>
      </c>
      <c r="D127" s="68" t="s">
        <v>447</v>
      </c>
      <c r="E127" s="17" t="s">
        <v>93</v>
      </c>
      <c r="F127" s="69">
        <v>18</v>
      </c>
      <c r="G127" s="16">
        <v>18</v>
      </c>
      <c r="H127" s="70">
        <v>1.74</v>
      </c>
      <c r="I127" s="70">
        <v>0.37</v>
      </c>
      <c r="J127" s="70">
        <f t="shared" si="2"/>
        <v>2.11</v>
      </c>
      <c r="K127" s="143">
        <f t="shared" si="3"/>
        <v>37.979999999999997</v>
      </c>
      <c r="L127" s="4"/>
    </row>
    <row r="128" spans="1:12" ht="15" customHeight="1" x14ac:dyDescent="0.25">
      <c r="A128" s="142">
        <v>46006</v>
      </c>
      <c r="B128" s="67" t="s">
        <v>61</v>
      </c>
      <c r="C128" s="67">
        <v>71701</v>
      </c>
      <c r="D128" s="68" t="s">
        <v>448</v>
      </c>
      <c r="E128" s="17" t="s">
        <v>62</v>
      </c>
      <c r="F128" s="69">
        <v>9</v>
      </c>
      <c r="G128" s="16">
        <v>9</v>
      </c>
      <c r="H128" s="70">
        <v>2.72</v>
      </c>
      <c r="I128" s="70">
        <v>1</v>
      </c>
      <c r="J128" s="70">
        <f t="shared" si="2"/>
        <v>3.72</v>
      </c>
      <c r="K128" s="143">
        <f t="shared" si="3"/>
        <v>33.480000000000004</v>
      </c>
      <c r="L128" s="4"/>
    </row>
    <row r="129" spans="1:12" ht="15" customHeight="1" x14ac:dyDescent="0.25">
      <c r="A129" s="142">
        <v>46007</v>
      </c>
      <c r="B129" s="67" t="s">
        <v>61</v>
      </c>
      <c r="C129" s="67">
        <v>71861</v>
      </c>
      <c r="D129" s="68" t="s">
        <v>450</v>
      </c>
      <c r="E129" s="17" t="s">
        <v>62</v>
      </c>
      <c r="F129" s="69">
        <v>78</v>
      </c>
      <c r="G129" s="16">
        <v>78</v>
      </c>
      <c r="H129" s="70">
        <v>0.13</v>
      </c>
      <c r="I129" s="70">
        <v>0.38</v>
      </c>
      <c r="J129" s="70">
        <f t="shared" si="2"/>
        <v>0.51</v>
      </c>
      <c r="K129" s="143">
        <f t="shared" si="3"/>
        <v>39.78</v>
      </c>
      <c r="L129" s="4"/>
    </row>
    <row r="130" spans="1:12" ht="15" customHeight="1" x14ac:dyDescent="0.25">
      <c r="A130" s="142">
        <v>46008</v>
      </c>
      <c r="B130" s="67" t="s">
        <v>61</v>
      </c>
      <c r="C130" s="67">
        <v>70391</v>
      </c>
      <c r="D130" s="68" t="s">
        <v>449</v>
      </c>
      <c r="E130" s="17" t="s">
        <v>62</v>
      </c>
      <c r="F130" s="69">
        <v>78</v>
      </c>
      <c r="G130" s="16">
        <v>78</v>
      </c>
      <c r="H130" s="70">
        <v>0.18</v>
      </c>
      <c r="I130" s="70">
        <v>0.6</v>
      </c>
      <c r="J130" s="70">
        <f t="shared" si="2"/>
        <v>0.78</v>
      </c>
      <c r="K130" s="143">
        <f t="shared" si="3"/>
        <v>60.84</v>
      </c>
      <c r="L130" s="4"/>
    </row>
    <row r="131" spans="1:12" ht="60" customHeight="1" x14ac:dyDescent="0.25">
      <c r="A131" s="142">
        <v>46009</v>
      </c>
      <c r="B131" s="67" t="s">
        <v>65</v>
      </c>
      <c r="C131" s="67">
        <v>91855</v>
      </c>
      <c r="D131" s="68" t="s">
        <v>451</v>
      </c>
      <c r="E131" s="17" t="s">
        <v>76</v>
      </c>
      <c r="F131" s="69">
        <v>134</v>
      </c>
      <c r="G131" s="16">
        <v>134</v>
      </c>
      <c r="H131" s="70">
        <v>5.27</v>
      </c>
      <c r="I131" s="70">
        <v>2</v>
      </c>
      <c r="J131" s="70">
        <f t="shared" si="2"/>
        <v>7.27</v>
      </c>
      <c r="K131" s="143">
        <f t="shared" si="3"/>
        <v>974.18</v>
      </c>
      <c r="L131" s="4"/>
    </row>
    <row r="132" spans="1:12" ht="60" customHeight="1" x14ac:dyDescent="0.25">
      <c r="A132" s="142">
        <v>460010</v>
      </c>
      <c r="B132" s="67" t="s">
        <v>65</v>
      </c>
      <c r="C132" s="67">
        <v>91847</v>
      </c>
      <c r="D132" s="68" t="s">
        <v>452</v>
      </c>
      <c r="E132" s="17" t="s">
        <v>76</v>
      </c>
      <c r="F132" s="69">
        <v>11</v>
      </c>
      <c r="G132" s="16">
        <v>11</v>
      </c>
      <c r="H132" s="70">
        <v>8.74</v>
      </c>
      <c r="I132" s="70">
        <v>3</v>
      </c>
      <c r="J132" s="70">
        <f t="shared" si="2"/>
        <v>11.74</v>
      </c>
      <c r="K132" s="143">
        <f t="shared" si="3"/>
        <v>129.14000000000001</v>
      </c>
      <c r="L132" s="4"/>
    </row>
    <row r="133" spans="1:12" ht="15" customHeight="1" x14ac:dyDescent="0.25">
      <c r="A133" s="142">
        <v>460011</v>
      </c>
      <c r="B133" s="67" t="s">
        <v>61</v>
      </c>
      <c r="C133" s="67">
        <v>70929</v>
      </c>
      <c r="D133" s="68" t="s">
        <v>453</v>
      </c>
      <c r="E133" s="17" t="s">
        <v>62</v>
      </c>
      <c r="F133" s="69">
        <v>7</v>
      </c>
      <c r="G133" s="16">
        <v>7</v>
      </c>
      <c r="H133" s="70">
        <v>8.76</v>
      </c>
      <c r="I133" s="70">
        <v>10</v>
      </c>
      <c r="J133" s="70">
        <f t="shared" si="2"/>
        <v>18.759999999999998</v>
      </c>
      <c r="K133" s="143">
        <f t="shared" si="3"/>
        <v>131.32</v>
      </c>
      <c r="L133" s="4"/>
    </row>
    <row r="134" spans="1:12" ht="15" customHeight="1" x14ac:dyDescent="0.25">
      <c r="A134" s="142">
        <v>460012</v>
      </c>
      <c r="B134" s="67" t="s">
        <v>61</v>
      </c>
      <c r="C134" s="67">
        <v>70930</v>
      </c>
      <c r="D134" s="68" t="s">
        <v>454</v>
      </c>
      <c r="E134" s="17" t="s">
        <v>62</v>
      </c>
      <c r="F134" s="69">
        <v>22</v>
      </c>
      <c r="G134" s="16">
        <v>22</v>
      </c>
      <c r="H134" s="70">
        <v>2.15</v>
      </c>
      <c r="I134" s="70">
        <v>2</v>
      </c>
      <c r="J134" s="70">
        <f t="shared" si="2"/>
        <v>4.1500000000000004</v>
      </c>
      <c r="K134" s="143">
        <f t="shared" si="3"/>
        <v>91.300000000000011</v>
      </c>
      <c r="L134" s="4"/>
    </row>
    <row r="135" spans="1:12" ht="15" customHeight="1" x14ac:dyDescent="0.25">
      <c r="A135" s="142">
        <v>460013</v>
      </c>
      <c r="B135" s="67" t="s">
        <v>61</v>
      </c>
      <c r="C135" s="67">
        <v>70932</v>
      </c>
      <c r="D135" s="68" t="s">
        <v>455</v>
      </c>
      <c r="E135" s="17" t="s">
        <v>62</v>
      </c>
      <c r="F135" s="69">
        <v>18</v>
      </c>
      <c r="G135" s="16">
        <v>18</v>
      </c>
      <c r="H135" s="70">
        <v>0.25</v>
      </c>
      <c r="I135" s="70">
        <v>1</v>
      </c>
      <c r="J135" s="70">
        <f t="shared" si="2"/>
        <v>1.25</v>
      </c>
      <c r="K135" s="143">
        <f t="shared" si="3"/>
        <v>22.5</v>
      </c>
      <c r="L135" s="4"/>
    </row>
    <row r="136" spans="1:12" ht="15" customHeight="1" x14ac:dyDescent="0.25">
      <c r="A136" s="142">
        <v>460014</v>
      </c>
      <c r="B136" s="67" t="s">
        <v>61</v>
      </c>
      <c r="C136" s="67">
        <v>72578</v>
      </c>
      <c r="D136" s="68" t="s">
        <v>456</v>
      </c>
      <c r="E136" s="17" t="s">
        <v>62</v>
      </c>
      <c r="F136" s="69">
        <v>6</v>
      </c>
      <c r="G136" s="16">
        <v>6</v>
      </c>
      <c r="H136" s="70">
        <v>8.07</v>
      </c>
      <c r="I136" s="70">
        <v>10</v>
      </c>
      <c r="J136" s="70">
        <f t="shared" si="2"/>
        <v>18.07</v>
      </c>
      <c r="K136" s="143">
        <f t="shared" si="3"/>
        <v>108.42</v>
      </c>
      <c r="L136" s="4"/>
    </row>
    <row r="137" spans="1:12" ht="15" customHeight="1" x14ac:dyDescent="0.25">
      <c r="A137" s="142">
        <v>460015</v>
      </c>
      <c r="B137" s="67" t="s">
        <v>61</v>
      </c>
      <c r="C137" s="67">
        <v>72585</v>
      </c>
      <c r="D137" s="68" t="s">
        <v>457</v>
      </c>
      <c r="E137" s="17" t="s">
        <v>62</v>
      </c>
      <c r="F137" s="69">
        <v>3</v>
      </c>
      <c r="G137" s="16">
        <v>3</v>
      </c>
      <c r="H137" s="70">
        <v>11.94</v>
      </c>
      <c r="I137" s="70">
        <v>10</v>
      </c>
      <c r="J137" s="70">
        <f t="shared" si="2"/>
        <v>21.939999999999998</v>
      </c>
      <c r="K137" s="143">
        <f t="shared" si="3"/>
        <v>65.819999999999993</v>
      </c>
      <c r="L137" s="4"/>
    </row>
    <row r="138" spans="1:12" ht="45" customHeight="1" x14ac:dyDescent="0.25">
      <c r="A138" s="142">
        <v>460016</v>
      </c>
      <c r="B138" s="67" t="s">
        <v>65</v>
      </c>
      <c r="C138" s="67">
        <v>92008</v>
      </c>
      <c r="D138" s="68" t="s">
        <v>458</v>
      </c>
      <c r="E138" s="17" t="s">
        <v>62</v>
      </c>
      <c r="F138" s="69">
        <v>6</v>
      </c>
      <c r="G138" s="16">
        <v>6</v>
      </c>
      <c r="H138" s="70">
        <v>24.01</v>
      </c>
      <c r="I138" s="70">
        <v>20</v>
      </c>
      <c r="J138" s="70">
        <f t="shared" si="2"/>
        <v>44.010000000000005</v>
      </c>
      <c r="K138" s="143">
        <f t="shared" si="3"/>
        <v>264.06000000000006</v>
      </c>
      <c r="L138" s="4"/>
    </row>
    <row r="139" spans="1:12" ht="15" customHeight="1" x14ac:dyDescent="0.25">
      <c r="A139" s="142">
        <v>460017</v>
      </c>
      <c r="B139" s="67" t="s">
        <v>61</v>
      </c>
      <c r="C139" s="67">
        <v>71441</v>
      </c>
      <c r="D139" s="68" t="s">
        <v>459</v>
      </c>
      <c r="E139" s="17" t="s">
        <v>62</v>
      </c>
      <c r="F139" s="69">
        <v>3</v>
      </c>
      <c r="G139" s="16">
        <v>3</v>
      </c>
      <c r="H139" s="70">
        <v>12.08</v>
      </c>
      <c r="I139" s="70">
        <v>10</v>
      </c>
      <c r="J139" s="70">
        <f t="shared" si="2"/>
        <v>22.08</v>
      </c>
      <c r="K139" s="143">
        <f t="shared" si="3"/>
        <v>66.239999999999995</v>
      </c>
      <c r="L139" s="4"/>
    </row>
    <row r="140" spans="1:12" ht="15" customHeight="1" x14ac:dyDescent="0.25">
      <c r="A140" s="142">
        <v>460018</v>
      </c>
      <c r="B140" s="67" t="s">
        <v>61</v>
      </c>
      <c r="C140" s="67">
        <v>71440</v>
      </c>
      <c r="D140" s="68" t="s">
        <v>460</v>
      </c>
      <c r="E140" s="17" t="s">
        <v>62</v>
      </c>
      <c r="F140" s="69">
        <v>1</v>
      </c>
      <c r="G140" s="16">
        <v>1</v>
      </c>
      <c r="H140" s="70">
        <v>8.32</v>
      </c>
      <c r="I140" s="70">
        <v>7</v>
      </c>
      <c r="J140" s="70">
        <f t="shared" si="2"/>
        <v>15.32</v>
      </c>
      <c r="K140" s="143">
        <f t="shared" si="3"/>
        <v>15.32</v>
      </c>
      <c r="L140" s="4"/>
    </row>
    <row r="141" spans="1:12" ht="30" customHeight="1" x14ac:dyDescent="0.25">
      <c r="A141" s="142">
        <v>460019</v>
      </c>
      <c r="B141" s="67" t="s">
        <v>65</v>
      </c>
      <c r="C141" s="67">
        <v>91936</v>
      </c>
      <c r="D141" s="68" t="s">
        <v>461</v>
      </c>
      <c r="E141" s="17" t="s">
        <v>62</v>
      </c>
      <c r="F141" s="69">
        <v>24</v>
      </c>
      <c r="G141" s="16">
        <v>24</v>
      </c>
      <c r="H141" s="70">
        <v>6.4</v>
      </c>
      <c r="I141" s="70">
        <v>8</v>
      </c>
      <c r="J141" s="70">
        <f t="shared" si="2"/>
        <v>14.4</v>
      </c>
      <c r="K141" s="143">
        <f t="shared" si="3"/>
        <v>345.6</v>
      </c>
      <c r="L141" s="4"/>
    </row>
    <row r="142" spans="1:12" ht="45" customHeight="1" x14ac:dyDescent="0.25">
      <c r="A142" s="142">
        <v>460020</v>
      </c>
      <c r="B142" s="67" t="s">
        <v>65</v>
      </c>
      <c r="C142" s="67">
        <v>91939</v>
      </c>
      <c r="D142" s="68" t="s">
        <v>462</v>
      </c>
      <c r="E142" s="17" t="s">
        <v>62</v>
      </c>
      <c r="F142" s="69">
        <v>9</v>
      </c>
      <c r="G142" s="16">
        <v>9</v>
      </c>
      <c r="H142" s="70">
        <v>8.49</v>
      </c>
      <c r="I142" s="70">
        <v>20</v>
      </c>
      <c r="J142" s="70">
        <f t="shared" si="2"/>
        <v>28.490000000000002</v>
      </c>
      <c r="K142" s="143">
        <f t="shared" si="3"/>
        <v>256.41000000000003</v>
      </c>
      <c r="L142" s="4"/>
    </row>
    <row r="143" spans="1:12" ht="45" customHeight="1" x14ac:dyDescent="0.25">
      <c r="A143" s="142">
        <v>460021</v>
      </c>
      <c r="B143" s="67" t="s">
        <v>65</v>
      </c>
      <c r="C143" s="67">
        <v>91941</v>
      </c>
      <c r="D143" s="68" t="s">
        <v>463</v>
      </c>
      <c r="E143" s="17" t="s">
        <v>62</v>
      </c>
      <c r="F143" s="69">
        <v>6</v>
      </c>
      <c r="G143" s="16">
        <v>6</v>
      </c>
      <c r="H143" s="70">
        <v>3.85</v>
      </c>
      <c r="I143" s="70">
        <v>6</v>
      </c>
      <c r="J143" s="70">
        <f t="shared" ref="J143:J203" si="4">H143+I143</f>
        <v>9.85</v>
      </c>
      <c r="K143" s="143">
        <f t="shared" ref="K143:K203" si="5">F143*J143</f>
        <v>59.099999999999994</v>
      </c>
      <c r="L143" s="4"/>
    </row>
    <row r="144" spans="1:12" ht="45" customHeight="1" x14ac:dyDescent="0.25">
      <c r="A144" s="142">
        <v>460022</v>
      </c>
      <c r="B144" s="67" t="s">
        <v>65</v>
      </c>
      <c r="C144" s="67">
        <v>91940</v>
      </c>
      <c r="D144" s="68" t="s">
        <v>464</v>
      </c>
      <c r="E144" s="17" t="s">
        <v>62</v>
      </c>
      <c r="F144" s="69">
        <v>4</v>
      </c>
      <c r="G144" s="16">
        <v>4</v>
      </c>
      <c r="H144" s="70">
        <v>5.4</v>
      </c>
      <c r="I144" s="70">
        <v>10</v>
      </c>
      <c r="J144" s="70">
        <f t="shared" si="4"/>
        <v>15.4</v>
      </c>
      <c r="K144" s="143">
        <f t="shared" si="5"/>
        <v>61.6</v>
      </c>
      <c r="L144" s="4"/>
    </row>
    <row r="145" spans="1:12" ht="30" customHeight="1" x14ac:dyDescent="0.25">
      <c r="A145" s="142">
        <v>460023</v>
      </c>
      <c r="B145" s="96" t="s">
        <v>90</v>
      </c>
      <c r="C145" s="96" t="s">
        <v>94</v>
      </c>
      <c r="D145" s="68" t="s">
        <v>465</v>
      </c>
      <c r="E145" s="17" t="s">
        <v>62</v>
      </c>
      <c r="F145" s="69">
        <v>30</v>
      </c>
      <c r="G145" s="16">
        <v>30</v>
      </c>
      <c r="H145" s="70">
        <v>91.28</v>
      </c>
      <c r="I145" s="70">
        <v>5</v>
      </c>
      <c r="J145" s="70">
        <f t="shared" si="4"/>
        <v>96.28</v>
      </c>
      <c r="K145" s="143">
        <f t="shared" si="5"/>
        <v>2888.4</v>
      </c>
      <c r="L145" s="4"/>
    </row>
    <row r="146" spans="1:12" ht="30" customHeight="1" x14ac:dyDescent="0.25">
      <c r="A146" s="142">
        <v>460024</v>
      </c>
      <c r="B146" s="67" t="s">
        <v>65</v>
      </c>
      <c r="C146" s="67">
        <v>100903</v>
      </c>
      <c r="D146" s="68" t="s">
        <v>466</v>
      </c>
      <c r="E146" s="17" t="s">
        <v>62</v>
      </c>
      <c r="F146" s="69">
        <v>60</v>
      </c>
      <c r="G146" s="16">
        <v>60</v>
      </c>
      <c r="H146" s="70">
        <v>19.170000000000002</v>
      </c>
      <c r="I146" s="70">
        <v>5</v>
      </c>
      <c r="J146" s="70">
        <f t="shared" si="4"/>
        <v>24.17</v>
      </c>
      <c r="K146" s="143">
        <f t="shared" si="5"/>
        <v>1450.2</v>
      </c>
      <c r="L146" s="4"/>
    </row>
    <row r="147" spans="1:12" ht="45" customHeight="1" x14ac:dyDescent="0.25">
      <c r="A147" s="142">
        <v>460025</v>
      </c>
      <c r="B147" s="67" t="s">
        <v>65</v>
      </c>
      <c r="C147" s="67">
        <v>93654</v>
      </c>
      <c r="D147" s="68" t="s">
        <v>467</v>
      </c>
      <c r="E147" s="17" t="s">
        <v>62</v>
      </c>
      <c r="F147" s="69">
        <v>4</v>
      </c>
      <c r="G147" s="16">
        <v>4</v>
      </c>
      <c r="H147" s="70">
        <v>9.9700000000000006</v>
      </c>
      <c r="I147" s="70">
        <v>1</v>
      </c>
      <c r="J147" s="70">
        <f t="shared" si="4"/>
        <v>10.97</v>
      </c>
      <c r="K147" s="143">
        <f t="shared" si="5"/>
        <v>43.88</v>
      </c>
      <c r="L147" s="4"/>
    </row>
    <row r="148" spans="1:12" ht="45" customHeight="1" x14ac:dyDescent="0.25">
      <c r="A148" s="142">
        <v>460026</v>
      </c>
      <c r="B148" s="67" t="s">
        <v>65</v>
      </c>
      <c r="C148" s="67">
        <v>93655</v>
      </c>
      <c r="D148" s="68" t="s">
        <v>468</v>
      </c>
      <c r="E148" s="17" t="s">
        <v>62</v>
      </c>
      <c r="F148" s="69">
        <v>3</v>
      </c>
      <c r="G148" s="16">
        <v>3</v>
      </c>
      <c r="H148" s="70">
        <v>10.49</v>
      </c>
      <c r="I148" s="70">
        <v>2</v>
      </c>
      <c r="J148" s="70">
        <f t="shared" si="4"/>
        <v>12.49</v>
      </c>
      <c r="K148" s="143">
        <f t="shared" si="5"/>
        <v>37.47</v>
      </c>
      <c r="L148" s="4"/>
    </row>
    <row r="149" spans="1:12" ht="45" customHeight="1" x14ac:dyDescent="0.25">
      <c r="A149" s="142">
        <v>460027</v>
      </c>
      <c r="B149" s="67" t="s">
        <v>65</v>
      </c>
      <c r="C149" s="67">
        <v>93671</v>
      </c>
      <c r="D149" s="68" t="s">
        <v>469</v>
      </c>
      <c r="E149" s="17" t="s">
        <v>62</v>
      </c>
      <c r="F149" s="69">
        <v>1</v>
      </c>
      <c r="G149" s="16">
        <v>1</v>
      </c>
      <c r="H149" s="70">
        <v>66.989999999999995</v>
      </c>
      <c r="I149" s="70">
        <v>10</v>
      </c>
      <c r="J149" s="70">
        <f t="shared" si="4"/>
        <v>76.989999999999995</v>
      </c>
      <c r="K149" s="143">
        <f t="shared" si="5"/>
        <v>76.989999999999995</v>
      </c>
      <c r="L149" s="4"/>
    </row>
    <row r="150" spans="1:12" ht="30" customHeight="1" x14ac:dyDescent="0.25">
      <c r="A150" s="142">
        <v>460028</v>
      </c>
      <c r="B150" s="67" t="s">
        <v>61</v>
      </c>
      <c r="C150" s="67">
        <v>71184</v>
      </c>
      <c r="D150" s="68" t="s">
        <v>470</v>
      </c>
      <c r="E150" s="17" t="s">
        <v>62</v>
      </c>
      <c r="F150" s="69">
        <v>3</v>
      </c>
      <c r="G150" s="16">
        <v>3</v>
      </c>
      <c r="H150" s="70">
        <v>80.39</v>
      </c>
      <c r="I150" s="70">
        <v>30</v>
      </c>
      <c r="J150" s="70">
        <f t="shared" si="4"/>
        <v>110.39</v>
      </c>
      <c r="K150" s="143">
        <f t="shared" si="5"/>
        <v>331.17</v>
      </c>
      <c r="L150" s="4"/>
    </row>
    <row r="151" spans="1:12" ht="30" customHeight="1" x14ac:dyDescent="0.25">
      <c r="A151" s="142">
        <v>460029</v>
      </c>
      <c r="B151" s="67" t="s">
        <v>61</v>
      </c>
      <c r="C151" s="67">
        <v>71450</v>
      </c>
      <c r="D151" s="68" t="s">
        <v>471</v>
      </c>
      <c r="E151" s="17" t="s">
        <v>62</v>
      </c>
      <c r="F151" s="69">
        <v>3</v>
      </c>
      <c r="G151" s="16">
        <v>3</v>
      </c>
      <c r="H151" s="70">
        <v>136.41999999999999</v>
      </c>
      <c r="I151" s="70">
        <v>20</v>
      </c>
      <c r="J151" s="70">
        <f t="shared" si="4"/>
        <v>156.41999999999999</v>
      </c>
      <c r="K151" s="143">
        <f t="shared" si="5"/>
        <v>469.26</v>
      </c>
      <c r="L151" s="4"/>
    </row>
    <row r="152" spans="1:12" ht="60" customHeight="1" thickBot="1" x14ac:dyDescent="0.3">
      <c r="A152" s="142">
        <v>460030</v>
      </c>
      <c r="B152" s="67" t="s">
        <v>65</v>
      </c>
      <c r="C152" s="67">
        <v>101879</v>
      </c>
      <c r="D152" s="68" t="s">
        <v>472</v>
      </c>
      <c r="E152" s="17" t="s">
        <v>62</v>
      </c>
      <c r="F152" s="69">
        <v>1</v>
      </c>
      <c r="G152" s="16">
        <v>1</v>
      </c>
      <c r="H152" s="70">
        <v>516.15</v>
      </c>
      <c r="I152" s="70">
        <v>20</v>
      </c>
      <c r="J152" s="70">
        <f t="shared" si="4"/>
        <v>536.15</v>
      </c>
      <c r="K152" s="143">
        <f t="shared" si="5"/>
        <v>536.15</v>
      </c>
      <c r="L152" s="4"/>
    </row>
    <row r="153" spans="1:12" ht="20.100000000000001" customHeight="1" thickBot="1" x14ac:dyDescent="0.3">
      <c r="A153" s="45" t="s">
        <v>373</v>
      </c>
      <c r="B153" s="46" t="s">
        <v>61</v>
      </c>
      <c r="C153" s="47" t="s">
        <v>2</v>
      </c>
      <c r="D153" s="48" t="s">
        <v>274</v>
      </c>
      <c r="E153" s="49" t="s">
        <v>63</v>
      </c>
      <c r="F153" s="50" t="s">
        <v>2</v>
      </c>
      <c r="G153" s="46" t="s">
        <v>63</v>
      </c>
      <c r="H153" s="51">
        <v>0</v>
      </c>
      <c r="I153" s="51">
        <v>0</v>
      </c>
      <c r="J153" s="52">
        <f>J154+J155</f>
        <v>40.970000000000006</v>
      </c>
      <c r="K153" s="53">
        <f>K154+K155</f>
        <v>6185.9851000000008</v>
      </c>
      <c r="L153" s="4"/>
    </row>
    <row r="154" spans="1:12" ht="30" customHeight="1" x14ac:dyDescent="0.25">
      <c r="A154" s="138">
        <v>47001</v>
      </c>
      <c r="B154" s="55" t="s">
        <v>61</v>
      </c>
      <c r="C154" s="55">
        <v>100160</v>
      </c>
      <c r="D154" s="56" t="s">
        <v>473</v>
      </c>
      <c r="E154" s="57" t="s">
        <v>64</v>
      </c>
      <c r="F154" s="58">
        <v>166.99</v>
      </c>
      <c r="G154" s="59">
        <v>166.99</v>
      </c>
      <c r="H154" s="60">
        <v>24.09</v>
      </c>
      <c r="I154" s="60">
        <v>10</v>
      </c>
      <c r="J154" s="60">
        <f t="shared" si="4"/>
        <v>34.090000000000003</v>
      </c>
      <c r="K154" s="139">
        <f t="shared" si="5"/>
        <v>5692.6891000000005</v>
      </c>
      <c r="L154" s="4"/>
    </row>
    <row r="155" spans="1:12" ht="45" customHeight="1" thickBot="1" x14ac:dyDescent="0.3">
      <c r="A155" s="140">
        <v>47002</v>
      </c>
      <c r="B155" s="61" t="s">
        <v>65</v>
      </c>
      <c r="C155" s="61">
        <v>93201</v>
      </c>
      <c r="D155" s="62" t="s">
        <v>474</v>
      </c>
      <c r="E155" s="63" t="s">
        <v>76</v>
      </c>
      <c r="F155" s="64">
        <v>71.7</v>
      </c>
      <c r="G155" s="65">
        <v>71.7</v>
      </c>
      <c r="H155" s="66">
        <v>2.88</v>
      </c>
      <c r="I155" s="66">
        <v>4</v>
      </c>
      <c r="J155" s="66">
        <f t="shared" si="4"/>
        <v>6.88</v>
      </c>
      <c r="K155" s="141">
        <f t="shared" si="5"/>
        <v>493.29599999999999</v>
      </c>
      <c r="L155" s="4"/>
    </row>
    <row r="156" spans="1:12" ht="20.100000000000001" customHeight="1" thickBot="1" x14ac:dyDescent="0.3">
      <c r="A156" s="45" t="s">
        <v>374</v>
      </c>
      <c r="B156" s="46" t="s">
        <v>61</v>
      </c>
      <c r="C156" s="47" t="s">
        <v>2</v>
      </c>
      <c r="D156" s="48" t="s">
        <v>95</v>
      </c>
      <c r="E156" s="49" t="s">
        <v>63</v>
      </c>
      <c r="F156" s="50" t="s">
        <v>2</v>
      </c>
      <c r="G156" s="46" t="s">
        <v>63</v>
      </c>
      <c r="H156" s="51">
        <v>0</v>
      </c>
      <c r="I156" s="51">
        <v>0</v>
      </c>
      <c r="J156" s="52">
        <f>J157</f>
        <v>32.81</v>
      </c>
      <c r="K156" s="53">
        <f>K157</f>
        <v>1775.0210000000002</v>
      </c>
      <c r="L156" s="4"/>
    </row>
    <row r="157" spans="1:12" ht="20.100000000000001" customHeight="1" thickBot="1" x14ac:dyDescent="0.3">
      <c r="A157" s="77">
        <v>481</v>
      </c>
      <c r="B157" s="78" t="s">
        <v>61</v>
      </c>
      <c r="C157" s="79" t="s">
        <v>2</v>
      </c>
      <c r="D157" s="80" t="s">
        <v>475</v>
      </c>
      <c r="E157" s="81" t="s">
        <v>63</v>
      </c>
      <c r="F157" s="82" t="s">
        <v>2</v>
      </c>
      <c r="G157" s="78" t="s">
        <v>63</v>
      </c>
      <c r="H157" s="83">
        <v>0</v>
      </c>
      <c r="I157" s="83">
        <v>0</v>
      </c>
      <c r="J157" s="84">
        <f>J158</f>
        <v>32.81</v>
      </c>
      <c r="K157" s="85">
        <f>K158</f>
        <v>1775.0210000000002</v>
      </c>
      <c r="L157" s="4"/>
    </row>
    <row r="158" spans="1:12" ht="15" customHeight="1" thickBot="1" x14ac:dyDescent="0.3">
      <c r="A158" s="144">
        <v>48101</v>
      </c>
      <c r="B158" s="71" t="s">
        <v>61</v>
      </c>
      <c r="C158" s="71">
        <v>120902</v>
      </c>
      <c r="D158" s="72" t="s">
        <v>476</v>
      </c>
      <c r="E158" s="73" t="s">
        <v>64</v>
      </c>
      <c r="F158" s="74">
        <v>54.1</v>
      </c>
      <c r="G158" s="75">
        <v>54.1</v>
      </c>
      <c r="H158" s="76">
        <v>12.81</v>
      </c>
      <c r="I158" s="76">
        <v>20</v>
      </c>
      <c r="J158" s="76">
        <f t="shared" si="4"/>
        <v>32.81</v>
      </c>
      <c r="K158" s="145">
        <f t="shared" si="5"/>
        <v>1775.0210000000002</v>
      </c>
      <c r="L158" s="4"/>
    </row>
    <row r="159" spans="1:12" ht="20.100000000000001" customHeight="1" thickBot="1" x14ac:dyDescent="0.3">
      <c r="A159" s="45" t="s">
        <v>375</v>
      </c>
      <c r="B159" s="46" t="s">
        <v>61</v>
      </c>
      <c r="C159" s="47" t="s">
        <v>2</v>
      </c>
      <c r="D159" s="48" t="s">
        <v>277</v>
      </c>
      <c r="E159" s="49" t="s">
        <v>63</v>
      </c>
      <c r="F159" s="50" t="s">
        <v>2</v>
      </c>
      <c r="G159" s="46" t="s">
        <v>63</v>
      </c>
      <c r="H159" s="51">
        <v>0</v>
      </c>
      <c r="I159" s="51">
        <v>0</v>
      </c>
      <c r="J159" s="52">
        <f>J160</f>
        <v>10.5</v>
      </c>
      <c r="K159" s="53">
        <f>K160</f>
        <v>34063.049999999996</v>
      </c>
      <c r="L159" s="4"/>
    </row>
    <row r="160" spans="1:12" ht="75" customHeight="1" thickBot="1" x14ac:dyDescent="0.3">
      <c r="A160" s="138">
        <v>49001</v>
      </c>
      <c r="B160" s="55" t="s">
        <v>65</v>
      </c>
      <c r="C160" s="55">
        <v>100775</v>
      </c>
      <c r="D160" s="56" t="s">
        <v>477</v>
      </c>
      <c r="E160" s="57" t="s">
        <v>82</v>
      </c>
      <c r="F160" s="58">
        <v>3244.1</v>
      </c>
      <c r="G160" s="59">
        <v>3244.1</v>
      </c>
      <c r="H160" s="60">
        <v>10</v>
      </c>
      <c r="I160" s="60">
        <v>0.5</v>
      </c>
      <c r="J160" s="60">
        <f t="shared" si="4"/>
        <v>10.5</v>
      </c>
      <c r="K160" s="139">
        <f t="shared" si="5"/>
        <v>34063.049999999996</v>
      </c>
      <c r="L160" s="4"/>
    </row>
    <row r="161" spans="1:12" ht="20.100000000000001" customHeight="1" thickBot="1" x14ac:dyDescent="0.3">
      <c r="A161" s="45" t="s">
        <v>376</v>
      </c>
      <c r="B161" s="46" t="s">
        <v>61</v>
      </c>
      <c r="C161" s="47" t="s">
        <v>2</v>
      </c>
      <c r="D161" s="48" t="s">
        <v>96</v>
      </c>
      <c r="E161" s="49" t="s">
        <v>63</v>
      </c>
      <c r="F161" s="50" t="s">
        <v>2</v>
      </c>
      <c r="G161" s="46" t="s">
        <v>63</v>
      </c>
      <c r="H161" s="51">
        <v>0</v>
      </c>
      <c r="I161" s="51">
        <v>0</v>
      </c>
      <c r="J161" s="52">
        <f>J162+J163+J164+J165</f>
        <v>103</v>
      </c>
      <c r="K161" s="53">
        <f>K162+K163+K164+K165</f>
        <v>11492.470600000001</v>
      </c>
      <c r="L161" s="4"/>
    </row>
    <row r="162" spans="1:12" ht="30" customHeight="1" x14ac:dyDescent="0.25">
      <c r="A162" s="138">
        <v>410001</v>
      </c>
      <c r="B162" s="55" t="s">
        <v>61</v>
      </c>
      <c r="C162" s="55">
        <v>160100</v>
      </c>
      <c r="D162" s="56" t="s">
        <v>478</v>
      </c>
      <c r="E162" s="57" t="s">
        <v>64</v>
      </c>
      <c r="F162" s="58">
        <v>235.69</v>
      </c>
      <c r="G162" s="59">
        <v>235.69</v>
      </c>
      <c r="H162" s="60">
        <v>39.840000000000003</v>
      </c>
      <c r="I162" s="60">
        <v>2</v>
      </c>
      <c r="J162" s="60">
        <f t="shared" si="4"/>
        <v>41.84</v>
      </c>
      <c r="K162" s="139">
        <f t="shared" si="5"/>
        <v>9861.2696000000014</v>
      </c>
      <c r="L162" s="4"/>
    </row>
    <row r="163" spans="1:12" ht="30" customHeight="1" x14ac:dyDescent="0.25">
      <c r="A163" s="142">
        <v>410002</v>
      </c>
      <c r="B163" s="67" t="s">
        <v>61</v>
      </c>
      <c r="C163" s="67">
        <v>160101</v>
      </c>
      <c r="D163" s="68" t="s">
        <v>479</v>
      </c>
      <c r="E163" s="17" t="s">
        <v>76</v>
      </c>
      <c r="F163" s="69">
        <v>24.05</v>
      </c>
      <c r="G163" s="16">
        <v>24.05</v>
      </c>
      <c r="H163" s="70">
        <v>20</v>
      </c>
      <c r="I163" s="70">
        <v>10</v>
      </c>
      <c r="J163" s="70">
        <f t="shared" si="4"/>
        <v>30</v>
      </c>
      <c r="K163" s="143">
        <f t="shared" si="5"/>
        <v>721.5</v>
      </c>
      <c r="L163" s="4"/>
    </row>
    <row r="164" spans="1:12" ht="15" customHeight="1" x14ac:dyDescent="0.25">
      <c r="A164" s="142">
        <v>410003</v>
      </c>
      <c r="B164" s="67" t="s">
        <v>61</v>
      </c>
      <c r="C164" s="67">
        <v>160403</v>
      </c>
      <c r="D164" s="68" t="s">
        <v>97</v>
      </c>
      <c r="E164" s="17" t="s">
        <v>76</v>
      </c>
      <c r="F164" s="69">
        <v>19.600000000000001</v>
      </c>
      <c r="G164" s="16">
        <v>19.600000000000001</v>
      </c>
      <c r="H164" s="70">
        <v>10.67</v>
      </c>
      <c r="I164" s="70">
        <v>10</v>
      </c>
      <c r="J164" s="70">
        <f t="shared" si="4"/>
        <v>20.67</v>
      </c>
      <c r="K164" s="143">
        <f t="shared" si="5"/>
        <v>405.13200000000006</v>
      </c>
      <c r="L164" s="4"/>
    </row>
    <row r="165" spans="1:12" ht="15" customHeight="1" thickBot="1" x14ac:dyDescent="0.3">
      <c r="A165" s="140">
        <v>410004</v>
      </c>
      <c r="B165" s="61" t="s">
        <v>61</v>
      </c>
      <c r="C165" s="61">
        <v>160404</v>
      </c>
      <c r="D165" s="62" t="s">
        <v>480</v>
      </c>
      <c r="E165" s="63" t="s">
        <v>76</v>
      </c>
      <c r="F165" s="64">
        <v>48.1</v>
      </c>
      <c r="G165" s="65">
        <v>48.1</v>
      </c>
      <c r="H165" s="66">
        <v>0.49</v>
      </c>
      <c r="I165" s="66">
        <v>10</v>
      </c>
      <c r="J165" s="66">
        <f t="shared" si="4"/>
        <v>10.49</v>
      </c>
      <c r="K165" s="141">
        <f t="shared" si="5"/>
        <v>504.56900000000002</v>
      </c>
      <c r="L165" s="4"/>
    </row>
    <row r="166" spans="1:12" ht="20.100000000000001" customHeight="1" thickBot="1" x14ac:dyDescent="0.3">
      <c r="A166" s="45" t="s">
        <v>377</v>
      </c>
      <c r="B166" s="46" t="s">
        <v>61</v>
      </c>
      <c r="C166" s="47" t="s">
        <v>2</v>
      </c>
      <c r="D166" s="48" t="s">
        <v>282</v>
      </c>
      <c r="E166" s="49" t="s">
        <v>63</v>
      </c>
      <c r="F166" s="50" t="s">
        <v>2</v>
      </c>
      <c r="G166" s="46" t="s">
        <v>63</v>
      </c>
      <c r="H166" s="51">
        <v>0</v>
      </c>
      <c r="I166" s="51">
        <v>0</v>
      </c>
      <c r="J166" s="52">
        <f>J167+J169</f>
        <v>922.89</v>
      </c>
      <c r="K166" s="53">
        <f>K167+K169</f>
        <v>10350.9144</v>
      </c>
      <c r="L166" s="4"/>
    </row>
    <row r="167" spans="1:12" ht="20.100000000000001" customHeight="1" thickBot="1" x14ac:dyDescent="0.3">
      <c r="A167" s="77" t="s">
        <v>394</v>
      </c>
      <c r="B167" s="78" t="s">
        <v>61</v>
      </c>
      <c r="C167" s="79" t="s">
        <v>2</v>
      </c>
      <c r="D167" s="80" t="s">
        <v>98</v>
      </c>
      <c r="E167" s="81" t="s">
        <v>63</v>
      </c>
      <c r="F167" s="82" t="s">
        <v>2</v>
      </c>
      <c r="G167" s="78" t="s">
        <v>63</v>
      </c>
      <c r="H167" s="83">
        <v>0</v>
      </c>
      <c r="I167" s="83">
        <v>0</v>
      </c>
      <c r="J167" s="84">
        <f>J168</f>
        <v>683.01</v>
      </c>
      <c r="K167" s="85">
        <f>K168</f>
        <v>3442.3703999999998</v>
      </c>
      <c r="L167" s="4"/>
    </row>
    <row r="168" spans="1:12" ht="30" customHeight="1" thickBot="1" x14ac:dyDescent="0.3">
      <c r="A168" s="144">
        <v>411101</v>
      </c>
      <c r="B168" s="71" t="s">
        <v>61</v>
      </c>
      <c r="C168" s="71">
        <v>180501</v>
      </c>
      <c r="D168" s="72" t="s">
        <v>481</v>
      </c>
      <c r="E168" s="73" t="s">
        <v>64</v>
      </c>
      <c r="F168" s="74">
        <v>5.04</v>
      </c>
      <c r="G168" s="75">
        <v>5.04</v>
      </c>
      <c r="H168" s="76">
        <v>663.01</v>
      </c>
      <c r="I168" s="76">
        <v>20</v>
      </c>
      <c r="J168" s="76">
        <f t="shared" si="4"/>
        <v>683.01</v>
      </c>
      <c r="K168" s="145">
        <f t="shared" si="5"/>
        <v>3442.3703999999998</v>
      </c>
      <c r="L168" s="4"/>
    </row>
    <row r="169" spans="1:12" ht="20.100000000000001" customHeight="1" thickBot="1" x14ac:dyDescent="0.3">
      <c r="A169" s="77" t="s">
        <v>395</v>
      </c>
      <c r="B169" s="78" t="s">
        <v>61</v>
      </c>
      <c r="C169" s="79" t="s">
        <v>2</v>
      </c>
      <c r="D169" s="80" t="s">
        <v>99</v>
      </c>
      <c r="E169" s="81" t="s">
        <v>63</v>
      </c>
      <c r="F169" s="82" t="s">
        <v>2</v>
      </c>
      <c r="G169" s="78" t="s">
        <v>63</v>
      </c>
      <c r="H169" s="83">
        <v>0</v>
      </c>
      <c r="I169" s="83">
        <v>0</v>
      </c>
      <c r="J169" s="84">
        <f>J170</f>
        <v>239.88</v>
      </c>
      <c r="K169" s="85">
        <f>K170</f>
        <v>6908.5439999999999</v>
      </c>
      <c r="L169" s="4"/>
    </row>
    <row r="170" spans="1:12" ht="30" customHeight="1" thickBot="1" x14ac:dyDescent="0.3">
      <c r="A170" s="144">
        <v>411201</v>
      </c>
      <c r="B170" s="71" t="s">
        <v>61</v>
      </c>
      <c r="C170" s="71">
        <v>180401</v>
      </c>
      <c r="D170" s="72" t="s">
        <v>482</v>
      </c>
      <c r="E170" s="73" t="s">
        <v>64</v>
      </c>
      <c r="F170" s="74">
        <v>28.8</v>
      </c>
      <c r="G170" s="75">
        <v>28.8</v>
      </c>
      <c r="H170" s="76">
        <v>219.88</v>
      </c>
      <c r="I170" s="76">
        <v>20</v>
      </c>
      <c r="J170" s="76">
        <f t="shared" si="4"/>
        <v>239.88</v>
      </c>
      <c r="K170" s="145">
        <f t="shared" si="5"/>
        <v>6908.5439999999999</v>
      </c>
      <c r="L170" s="4"/>
    </row>
    <row r="171" spans="1:12" ht="20.100000000000001" customHeight="1" thickBot="1" x14ac:dyDescent="0.3">
      <c r="A171" s="45" t="s">
        <v>378</v>
      </c>
      <c r="B171" s="46" t="s">
        <v>61</v>
      </c>
      <c r="C171" s="47" t="s">
        <v>2</v>
      </c>
      <c r="D171" s="48" t="s">
        <v>100</v>
      </c>
      <c r="E171" s="49" t="s">
        <v>63</v>
      </c>
      <c r="F171" s="50" t="s">
        <v>2</v>
      </c>
      <c r="G171" s="46" t="s">
        <v>63</v>
      </c>
      <c r="H171" s="51">
        <v>0</v>
      </c>
      <c r="I171" s="51">
        <v>0</v>
      </c>
      <c r="J171" s="52">
        <f>J172</f>
        <v>194.44</v>
      </c>
      <c r="K171" s="53">
        <f>K172</f>
        <v>5599.8720000000003</v>
      </c>
      <c r="L171" s="4"/>
    </row>
    <row r="172" spans="1:12" ht="15" customHeight="1" thickBot="1" x14ac:dyDescent="0.3">
      <c r="A172" s="144">
        <v>412001</v>
      </c>
      <c r="B172" s="71" t="s">
        <v>61</v>
      </c>
      <c r="C172" s="71">
        <v>190102</v>
      </c>
      <c r="D172" s="72" t="s">
        <v>483</v>
      </c>
      <c r="E172" s="73" t="s">
        <v>64</v>
      </c>
      <c r="F172" s="74">
        <v>28.8</v>
      </c>
      <c r="G172" s="75">
        <v>28.8</v>
      </c>
      <c r="H172" s="76">
        <v>194.44</v>
      </c>
      <c r="I172" s="76">
        <v>0</v>
      </c>
      <c r="J172" s="76">
        <f t="shared" si="4"/>
        <v>194.44</v>
      </c>
      <c r="K172" s="145">
        <f t="shared" si="5"/>
        <v>5599.8720000000003</v>
      </c>
      <c r="L172" s="4"/>
    </row>
    <row r="173" spans="1:12" ht="20.100000000000001" customHeight="1" thickBot="1" x14ac:dyDescent="0.3">
      <c r="A173" s="45" t="s">
        <v>379</v>
      </c>
      <c r="B173" s="46" t="s">
        <v>61</v>
      </c>
      <c r="C173" s="47" t="s">
        <v>2</v>
      </c>
      <c r="D173" s="48" t="s">
        <v>285</v>
      </c>
      <c r="E173" s="49" t="s">
        <v>63</v>
      </c>
      <c r="F173" s="50" t="s">
        <v>2</v>
      </c>
      <c r="G173" s="46" t="s">
        <v>63</v>
      </c>
      <c r="H173" s="51">
        <v>0</v>
      </c>
      <c r="I173" s="51">
        <v>0</v>
      </c>
      <c r="J173" s="52">
        <f>J174+J175</f>
        <v>12.530000000000001</v>
      </c>
      <c r="K173" s="53">
        <f>K174+K175</f>
        <v>4583.7246000000005</v>
      </c>
      <c r="L173" s="4"/>
    </row>
    <row r="174" spans="1:12" ht="15" customHeight="1" x14ac:dyDescent="0.25">
      <c r="A174" s="138">
        <v>413001</v>
      </c>
      <c r="B174" s="55" t="s">
        <v>61</v>
      </c>
      <c r="C174" s="55">
        <v>200150</v>
      </c>
      <c r="D174" s="56" t="s">
        <v>484</v>
      </c>
      <c r="E174" s="57" t="s">
        <v>64</v>
      </c>
      <c r="F174" s="58">
        <v>365.82</v>
      </c>
      <c r="G174" s="59">
        <v>365.82</v>
      </c>
      <c r="H174" s="60">
        <v>3.7</v>
      </c>
      <c r="I174" s="60">
        <v>1</v>
      </c>
      <c r="J174" s="60">
        <f t="shared" si="4"/>
        <v>4.7</v>
      </c>
      <c r="K174" s="139">
        <f t="shared" si="5"/>
        <v>1719.354</v>
      </c>
      <c r="L174" s="4"/>
    </row>
    <row r="175" spans="1:12" ht="15" customHeight="1" thickBot="1" x14ac:dyDescent="0.3">
      <c r="A175" s="140">
        <v>413002</v>
      </c>
      <c r="B175" s="61" t="s">
        <v>61</v>
      </c>
      <c r="C175" s="61">
        <v>200403</v>
      </c>
      <c r="D175" s="62" t="s">
        <v>101</v>
      </c>
      <c r="E175" s="63" t="s">
        <v>64</v>
      </c>
      <c r="F175" s="64">
        <v>365.82</v>
      </c>
      <c r="G175" s="65">
        <v>365.82</v>
      </c>
      <c r="H175" s="66">
        <v>2.83</v>
      </c>
      <c r="I175" s="66">
        <v>5</v>
      </c>
      <c r="J175" s="66">
        <f t="shared" si="4"/>
        <v>7.83</v>
      </c>
      <c r="K175" s="141">
        <f t="shared" si="5"/>
        <v>2864.3706000000002</v>
      </c>
      <c r="L175" s="4"/>
    </row>
    <row r="176" spans="1:12" ht="20.100000000000001" customHeight="1" thickBot="1" x14ac:dyDescent="0.3">
      <c r="A176" s="45" t="s">
        <v>380</v>
      </c>
      <c r="B176" s="46" t="s">
        <v>61</v>
      </c>
      <c r="C176" s="47" t="s">
        <v>2</v>
      </c>
      <c r="D176" s="48" t="s">
        <v>102</v>
      </c>
      <c r="E176" s="49" t="s">
        <v>63</v>
      </c>
      <c r="F176" s="50" t="s">
        <v>2</v>
      </c>
      <c r="G176" s="46" t="s">
        <v>63</v>
      </c>
      <c r="H176" s="51">
        <v>0</v>
      </c>
      <c r="I176" s="51">
        <v>0</v>
      </c>
      <c r="J176" s="52">
        <f>J177+J178</f>
        <v>51.14</v>
      </c>
      <c r="K176" s="53">
        <f>K177+K178</f>
        <v>4536.78</v>
      </c>
      <c r="L176" s="4"/>
    </row>
    <row r="177" spans="1:12" ht="15" customHeight="1" x14ac:dyDescent="0.25">
      <c r="A177" s="138">
        <v>414001</v>
      </c>
      <c r="B177" s="55" t="s">
        <v>61</v>
      </c>
      <c r="C177" s="55">
        <v>210515</v>
      </c>
      <c r="D177" s="56" t="s">
        <v>485</v>
      </c>
      <c r="E177" s="57" t="s">
        <v>64</v>
      </c>
      <c r="F177" s="58">
        <v>121.8</v>
      </c>
      <c r="G177" s="59">
        <v>121.8</v>
      </c>
      <c r="H177" s="60">
        <v>6.42</v>
      </c>
      <c r="I177" s="60">
        <v>5</v>
      </c>
      <c r="J177" s="60">
        <f t="shared" si="4"/>
        <v>11.42</v>
      </c>
      <c r="K177" s="139">
        <f t="shared" si="5"/>
        <v>1390.9559999999999</v>
      </c>
      <c r="L177" s="4"/>
    </row>
    <row r="178" spans="1:12" ht="30" customHeight="1" thickBot="1" x14ac:dyDescent="0.3">
      <c r="A178" s="140">
        <v>414002</v>
      </c>
      <c r="B178" s="61" t="s">
        <v>65</v>
      </c>
      <c r="C178" s="61">
        <v>99054</v>
      </c>
      <c r="D178" s="62" t="s">
        <v>486</v>
      </c>
      <c r="E178" s="63" t="s">
        <v>64</v>
      </c>
      <c r="F178" s="64">
        <v>79.2</v>
      </c>
      <c r="G178" s="65">
        <v>79.2</v>
      </c>
      <c r="H178" s="66">
        <v>24.72</v>
      </c>
      <c r="I178" s="66">
        <v>15</v>
      </c>
      <c r="J178" s="66">
        <f t="shared" si="4"/>
        <v>39.72</v>
      </c>
      <c r="K178" s="141">
        <f t="shared" si="5"/>
        <v>3145.8240000000001</v>
      </c>
      <c r="L178" s="4"/>
    </row>
    <row r="179" spans="1:12" ht="20.100000000000001" customHeight="1" thickBot="1" x14ac:dyDescent="0.3">
      <c r="A179" s="45" t="s">
        <v>381</v>
      </c>
      <c r="B179" s="46" t="s">
        <v>61</v>
      </c>
      <c r="C179" s="47" t="s">
        <v>2</v>
      </c>
      <c r="D179" s="48" t="s">
        <v>288</v>
      </c>
      <c r="E179" s="49" t="s">
        <v>63</v>
      </c>
      <c r="F179" s="50" t="s">
        <v>2</v>
      </c>
      <c r="G179" s="46" t="s">
        <v>63</v>
      </c>
      <c r="H179" s="51">
        <v>0</v>
      </c>
      <c r="I179" s="51">
        <v>0</v>
      </c>
      <c r="J179" s="52">
        <f>J180+J182+J185</f>
        <v>207.05</v>
      </c>
      <c r="K179" s="53">
        <f>K180+K182+K185</f>
        <v>25450.132100000003</v>
      </c>
      <c r="L179" s="4"/>
    </row>
    <row r="180" spans="1:12" ht="20.100000000000001" customHeight="1" thickBot="1" x14ac:dyDescent="0.3">
      <c r="A180" s="77" t="s">
        <v>396</v>
      </c>
      <c r="B180" s="78" t="s">
        <v>61</v>
      </c>
      <c r="C180" s="79" t="s">
        <v>2</v>
      </c>
      <c r="D180" s="80" t="s">
        <v>487</v>
      </c>
      <c r="E180" s="81" t="s">
        <v>63</v>
      </c>
      <c r="F180" s="82" t="s">
        <v>2</v>
      </c>
      <c r="G180" s="78" t="s">
        <v>63</v>
      </c>
      <c r="H180" s="83">
        <v>0</v>
      </c>
      <c r="I180" s="83">
        <v>0</v>
      </c>
      <c r="J180" s="84">
        <f>J181</f>
        <v>31.41</v>
      </c>
      <c r="K180" s="85">
        <f>K181</f>
        <v>5646.8897999999999</v>
      </c>
      <c r="L180" s="4"/>
    </row>
    <row r="181" spans="1:12" ht="30" customHeight="1" thickBot="1" x14ac:dyDescent="0.3">
      <c r="A181" s="144">
        <v>415101</v>
      </c>
      <c r="B181" s="71" t="s">
        <v>61</v>
      </c>
      <c r="C181" s="71">
        <v>220101</v>
      </c>
      <c r="D181" s="72" t="s">
        <v>488</v>
      </c>
      <c r="E181" s="73" t="s">
        <v>64</v>
      </c>
      <c r="F181" s="74">
        <v>179.78</v>
      </c>
      <c r="G181" s="75">
        <v>179.78</v>
      </c>
      <c r="H181" s="76">
        <v>26.41</v>
      </c>
      <c r="I181" s="76">
        <v>5</v>
      </c>
      <c r="J181" s="76">
        <f t="shared" si="4"/>
        <v>31.41</v>
      </c>
      <c r="K181" s="145">
        <f t="shared" si="5"/>
        <v>5646.8897999999999</v>
      </c>
      <c r="L181" s="4"/>
    </row>
    <row r="182" spans="1:12" ht="20.100000000000001" customHeight="1" thickBot="1" x14ac:dyDescent="0.3">
      <c r="A182" s="77" t="s">
        <v>397</v>
      </c>
      <c r="B182" s="78" t="s">
        <v>61</v>
      </c>
      <c r="C182" s="79" t="s">
        <v>2</v>
      </c>
      <c r="D182" s="80" t="s">
        <v>103</v>
      </c>
      <c r="E182" s="81" t="s">
        <v>63</v>
      </c>
      <c r="F182" s="82" t="s">
        <v>2</v>
      </c>
      <c r="G182" s="78" t="s">
        <v>63</v>
      </c>
      <c r="H182" s="83">
        <v>0</v>
      </c>
      <c r="I182" s="83">
        <v>0</v>
      </c>
      <c r="J182" s="84">
        <f>J183+J184</f>
        <v>104.11000000000001</v>
      </c>
      <c r="K182" s="85">
        <f>K183+K184</f>
        <v>17056.383800000003</v>
      </c>
      <c r="L182" s="4"/>
    </row>
    <row r="183" spans="1:12" ht="45" customHeight="1" x14ac:dyDescent="0.25">
      <c r="A183" s="138">
        <v>415201</v>
      </c>
      <c r="B183" s="95" t="s">
        <v>90</v>
      </c>
      <c r="C183" s="95" t="s">
        <v>104</v>
      </c>
      <c r="D183" s="56" t="s">
        <v>489</v>
      </c>
      <c r="E183" s="57" t="s">
        <v>64</v>
      </c>
      <c r="F183" s="58">
        <v>179.78</v>
      </c>
      <c r="G183" s="59">
        <v>179.78</v>
      </c>
      <c r="H183" s="60">
        <v>72.930000000000007</v>
      </c>
      <c r="I183" s="60">
        <v>10</v>
      </c>
      <c r="J183" s="60">
        <f t="shared" si="4"/>
        <v>82.93</v>
      </c>
      <c r="K183" s="139">
        <f t="shared" si="5"/>
        <v>14909.155400000001</v>
      </c>
      <c r="L183" s="4"/>
    </row>
    <row r="184" spans="1:12" ht="30" customHeight="1" thickBot="1" x14ac:dyDescent="0.3">
      <c r="A184" s="140">
        <v>415202</v>
      </c>
      <c r="B184" s="97" t="s">
        <v>90</v>
      </c>
      <c r="C184" s="97" t="s">
        <v>105</v>
      </c>
      <c r="D184" s="62" t="s">
        <v>490</v>
      </c>
      <c r="E184" s="63" t="s">
        <v>76</v>
      </c>
      <c r="F184" s="64">
        <v>101.38</v>
      </c>
      <c r="G184" s="65">
        <v>101.38</v>
      </c>
      <c r="H184" s="66">
        <v>20.83</v>
      </c>
      <c r="I184" s="66">
        <v>0.35</v>
      </c>
      <c r="J184" s="66">
        <f t="shared" si="4"/>
        <v>21.18</v>
      </c>
      <c r="K184" s="141">
        <f t="shared" si="5"/>
        <v>2147.2284</v>
      </c>
      <c r="L184" s="4"/>
    </row>
    <row r="185" spans="1:12" ht="20.100000000000001" customHeight="1" thickBot="1" x14ac:dyDescent="0.3">
      <c r="A185" s="77" t="s">
        <v>398</v>
      </c>
      <c r="B185" s="78" t="s">
        <v>61</v>
      </c>
      <c r="C185" s="79" t="s">
        <v>2</v>
      </c>
      <c r="D185" s="80" t="s">
        <v>107</v>
      </c>
      <c r="E185" s="81" t="s">
        <v>63</v>
      </c>
      <c r="F185" s="82" t="s">
        <v>2</v>
      </c>
      <c r="G185" s="78" t="s">
        <v>63</v>
      </c>
      <c r="H185" s="83">
        <v>0</v>
      </c>
      <c r="I185" s="83">
        <v>0</v>
      </c>
      <c r="J185" s="84">
        <f>J186+J187</f>
        <v>71.53</v>
      </c>
      <c r="K185" s="85">
        <f>K186+K187</f>
        <v>2746.8585000000003</v>
      </c>
      <c r="L185" s="4"/>
    </row>
    <row r="186" spans="1:12" ht="60" customHeight="1" x14ac:dyDescent="0.25">
      <c r="A186" s="138">
        <v>415301</v>
      </c>
      <c r="B186" s="55" t="s">
        <v>61</v>
      </c>
      <c r="C186" s="55">
        <v>220100</v>
      </c>
      <c r="D186" s="56" t="s">
        <v>491</v>
      </c>
      <c r="E186" s="57" t="s">
        <v>64</v>
      </c>
      <c r="F186" s="58">
        <v>38.700000000000003</v>
      </c>
      <c r="G186" s="59">
        <v>38.700000000000003</v>
      </c>
      <c r="H186" s="60">
        <v>47.04</v>
      </c>
      <c r="I186" s="60">
        <v>15</v>
      </c>
      <c r="J186" s="60">
        <f t="shared" si="4"/>
        <v>62.04</v>
      </c>
      <c r="K186" s="139">
        <f t="shared" si="5"/>
        <v>2400.9480000000003</v>
      </c>
      <c r="L186" s="4"/>
    </row>
    <row r="187" spans="1:12" ht="15" customHeight="1" thickBot="1" x14ac:dyDescent="0.3">
      <c r="A187" s="140">
        <v>415302</v>
      </c>
      <c r="B187" s="61" t="s">
        <v>61</v>
      </c>
      <c r="C187" s="61">
        <v>220902</v>
      </c>
      <c r="D187" s="62" t="s">
        <v>108</v>
      </c>
      <c r="E187" s="63" t="s">
        <v>76</v>
      </c>
      <c r="F187" s="64">
        <v>36.450000000000003</v>
      </c>
      <c r="G187" s="65">
        <v>36.450000000000003</v>
      </c>
      <c r="H187" s="66">
        <v>1.49</v>
      </c>
      <c r="I187" s="66">
        <v>8</v>
      </c>
      <c r="J187" s="66">
        <f t="shared" si="4"/>
        <v>9.49</v>
      </c>
      <c r="K187" s="141">
        <f t="shared" si="5"/>
        <v>345.91050000000001</v>
      </c>
      <c r="L187" s="4"/>
    </row>
    <row r="188" spans="1:12" ht="20.100000000000001" customHeight="1" thickBot="1" x14ac:dyDescent="0.3">
      <c r="A188" s="45" t="s">
        <v>382</v>
      </c>
      <c r="B188" s="46" t="s">
        <v>61</v>
      </c>
      <c r="C188" s="47" t="s">
        <v>2</v>
      </c>
      <c r="D188" s="48" t="s">
        <v>109</v>
      </c>
      <c r="E188" s="49" t="s">
        <v>63</v>
      </c>
      <c r="F188" s="50" t="s">
        <v>2</v>
      </c>
      <c r="G188" s="46" t="s">
        <v>63</v>
      </c>
      <c r="H188" s="51">
        <v>0</v>
      </c>
      <c r="I188" s="51">
        <v>0</v>
      </c>
      <c r="J188" s="52">
        <f>J189</f>
        <v>38.6</v>
      </c>
      <c r="K188" s="53">
        <f>K189</f>
        <v>2355.3720000000003</v>
      </c>
      <c r="L188" s="4"/>
    </row>
    <row r="189" spans="1:12" ht="15" customHeight="1" thickBot="1" x14ac:dyDescent="0.3">
      <c r="A189" s="144">
        <v>416001</v>
      </c>
      <c r="B189" s="71" t="s">
        <v>61</v>
      </c>
      <c r="C189" s="71">
        <v>240106</v>
      </c>
      <c r="D189" s="72" t="s">
        <v>492</v>
      </c>
      <c r="E189" s="73" t="s">
        <v>76</v>
      </c>
      <c r="F189" s="74">
        <v>61.02</v>
      </c>
      <c r="G189" s="75">
        <v>61.02</v>
      </c>
      <c r="H189" s="76">
        <v>28.6</v>
      </c>
      <c r="I189" s="76">
        <v>10</v>
      </c>
      <c r="J189" s="76">
        <f t="shared" si="4"/>
        <v>38.6</v>
      </c>
      <c r="K189" s="145">
        <f t="shared" si="5"/>
        <v>2355.3720000000003</v>
      </c>
      <c r="L189" s="4"/>
    </row>
    <row r="190" spans="1:12" ht="20.100000000000001" customHeight="1" thickBot="1" x14ac:dyDescent="0.3">
      <c r="A190" s="45" t="s">
        <v>383</v>
      </c>
      <c r="B190" s="46" t="s">
        <v>61</v>
      </c>
      <c r="C190" s="47" t="s">
        <v>2</v>
      </c>
      <c r="D190" s="48" t="s">
        <v>110</v>
      </c>
      <c r="E190" s="49" t="s">
        <v>63</v>
      </c>
      <c r="F190" s="50" t="s">
        <v>2</v>
      </c>
      <c r="G190" s="46" t="s">
        <v>63</v>
      </c>
      <c r="H190" s="51">
        <v>0</v>
      </c>
      <c r="I190" s="51">
        <v>0</v>
      </c>
      <c r="J190" s="52">
        <f>J191+J194+J197+J200+J202+J204+J206+J208</f>
        <v>145.02000000000001</v>
      </c>
      <c r="K190" s="53">
        <f>K191+K194+K197+K200+K202+K204+K206+K208</f>
        <v>15010.358900000001</v>
      </c>
      <c r="L190" s="4"/>
    </row>
    <row r="191" spans="1:12" ht="20.100000000000001" customHeight="1" thickBot="1" x14ac:dyDescent="0.3">
      <c r="A191" s="77" t="s">
        <v>399</v>
      </c>
      <c r="B191" s="78" t="s">
        <v>61</v>
      </c>
      <c r="C191" s="79" t="s">
        <v>2</v>
      </c>
      <c r="D191" s="80" t="s">
        <v>493</v>
      </c>
      <c r="E191" s="81" t="s">
        <v>63</v>
      </c>
      <c r="F191" s="82" t="s">
        <v>2</v>
      </c>
      <c r="G191" s="78" t="s">
        <v>63</v>
      </c>
      <c r="H191" s="83">
        <v>0</v>
      </c>
      <c r="I191" s="83">
        <v>0</v>
      </c>
      <c r="J191" s="84">
        <f>J192+J193</f>
        <v>25.98</v>
      </c>
      <c r="K191" s="85">
        <f>K192+K193</f>
        <v>3330.8958000000002</v>
      </c>
      <c r="L191" s="4"/>
    </row>
    <row r="192" spans="1:12" ht="15" customHeight="1" x14ac:dyDescent="0.25">
      <c r="A192" s="138">
        <v>417101</v>
      </c>
      <c r="B192" s="55" t="s">
        <v>61</v>
      </c>
      <c r="C192" s="55">
        <v>261300</v>
      </c>
      <c r="D192" s="56" t="s">
        <v>494</v>
      </c>
      <c r="E192" s="57" t="s">
        <v>64</v>
      </c>
      <c r="F192" s="58">
        <v>128.21</v>
      </c>
      <c r="G192" s="59">
        <v>128.21</v>
      </c>
      <c r="H192" s="60">
        <v>2.08</v>
      </c>
      <c r="I192" s="60">
        <v>9</v>
      </c>
      <c r="J192" s="60">
        <f t="shared" si="4"/>
        <v>11.08</v>
      </c>
      <c r="K192" s="139">
        <f t="shared" si="5"/>
        <v>1420.5668000000001</v>
      </c>
      <c r="L192" s="4"/>
    </row>
    <row r="193" spans="1:12" ht="30" customHeight="1" thickBot="1" x14ac:dyDescent="0.3">
      <c r="A193" s="140">
        <v>417102</v>
      </c>
      <c r="B193" s="61" t="s">
        <v>61</v>
      </c>
      <c r="C193" s="61">
        <v>261550</v>
      </c>
      <c r="D193" s="62" t="s">
        <v>495</v>
      </c>
      <c r="E193" s="63" t="s">
        <v>64</v>
      </c>
      <c r="F193" s="64">
        <v>128.21</v>
      </c>
      <c r="G193" s="65">
        <v>128.21</v>
      </c>
      <c r="H193" s="66">
        <v>6.9</v>
      </c>
      <c r="I193" s="66">
        <v>8</v>
      </c>
      <c r="J193" s="66">
        <f t="shared" si="4"/>
        <v>14.9</v>
      </c>
      <c r="K193" s="141">
        <f t="shared" si="5"/>
        <v>1910.3290000000002</v>
      </c>
      <c r="L193" s="4"/>
    </row>
    <row r="194" spans="1:12" ht="20.100000000000001" customHeight="1" thickBot="1" x14ac:dyDescent="0.3">
      <c r="A194" s="77" t="s">
        <v>400</v>
      </c>
      <c r="B194" s="78" t="s">
        <v>61</v>
      </c>
      <c r="C194" s="79" t="s">
        <v>2</v>
      </c>
      <c r="D194" s="80" t="s">
        <v>496</v>
      </c>
      <c r="E194" s="81" t="s">
        <v>63</v>
      </c>
      <c r="F194" s="82" t="s">
        <v>2</v>
      </c>
      <c r="G194" s="78" t="s">
        <v>63</v>
      </c>
      <c r="H194" s="83">
        <v>0</v>
      </c>
      <c r="I194" s="83">
        <v>0</v>
      </c>
      <c r="J194" s="84">
        <f>J195+J196</f>
        <v>22.200000000000003</v>
      </c>
      <c r="K194" s="85">
        <f>K195+K196</f>
        <v>2830.944</v>
      </c>
      <c r="L194" s="4"/>
    </row>
    <row r="195" spans="1:12" ht="15" customHeight="1" x14ac:dyDescent="0.25">
      <c r="A195" s="138">
        <v>417201</v>
      </c>
      <c r="B195" s="55" t="s">
        <v>61</v>
      </c>
      <c r="C195" s="55">
        <v>261300</v>
      </c>
      <c r="D195" s="56" t="s">
        <v>494</v>
      </c>
      <c r="E195" s="57" t="s">
        <v>64</v>
      </c>
      <c r="F195" s="58">
        <v>127.52</v>
      </c>
      <c r="G195" s="59">
        <v>127.52</v>
      </c>
      <c r="H195" s="60">
        <v>2.08</v>
      </c>
      <c r="I195" s="60">
        <v>9</v>
      </c>
      <c r="J195" s="60">
        <f t="shared" si="4"/>
        <v>11.08</v>
      </c>
      <c r="K195" s="139">
        <f t="shared" si="5"/>
        <v>1412.9215999999999</v>
      </c>
      <c r="L195" s="4"/>
    </row>
    <row r="196" spans="1:12" ht="15" customHeight="1" thickBot="1" x14ac:dyDescent="0.3">
      <c r="A196" s="140">
        <v>417202</v>
      </c>
      <c r="B196" s="61" t="s">
        <v>61</v>
      </c>
      <c r="C196" s="61">
        <v>261001</v>
      </c>
      <c r="D196" s="62" t="s">
        <v>497</v>
      </c>
      <c r="E196" s="63" t="s">
        <v>64</v>
      </c>
      <c r="F196" s="64">
        <v>127.52</v>
      </c>
      <c r="G196" s="65">
        <v>127.52</v>
      </c>
      <c r="H196" s="66">
        <v>4.12</v>
      </c>
      <c r="I196" s="66">
        <v>7</v>
      </c>
      <c r="J196" s="66">
        <f t="shared" si="4"/>
        <v>11.120000000000001</v>
      </c>
      <c r="K196" s="141">
        <f t="shared" si="5"/>
        <v>1418.0224000000001</v>
      </c>
      <c r="L196" s="4"/>
    </row>
    <row r="197" spans="1:12" ht="20.100000000000001" customHeight="1" thickBot="1" x14ac:dyDescent="0.3">
      <c r="A197" s="77" t="s">
        <v>401</v>
      </c>
      <c r="B197" s="78" t="s">
        <v>61</v>
      </c>
      <c r="C197" s="79" t="s">
        <v>2</v>
      </c>
      <c r="D197" s="80" t="s">
        <v>111</v>
      </c>
      <c r="E197" s="81" t="s">
        <v>63</v>
      </c>
      <c r="F197" s="82" t="s">
        <v>2</v>
      </c>
      <c r="G197" s="78" t="s">
        <v>63</v>
      </c>
      <c r="H197" s="83">
        <v>0</v>
      </c>
      <c r="I197" s="83">
        <v>0</v>
      </c>
      <c r="J197" s="84">
        <f>J198+J199</f>
        <v>19.89</v>
      </c>
      <c r="K197" s="85">
        <f>K198+K199</f>
        <v>3052.7172</v>
      </c>
      <c r="L197" s="4"/>
    </row>
    <row r="198" spans="1:12" ht="15" customHeight="1" x14ac:dyDescent="0.25">
      <c r="A198" s="138">
        <v>417301</v>
      </c>
      <c r="B198" s="55" t="s">
        <v>61</v>
      </c>
      <c r="C198" s="55">
        <v>261300</v>
      </c>
      <c r="D198" s="56" t="s">
        <v>494</v>
      </c>
      <c r="E198" s="57" t="s">
        <v>64</v>
      </c>
      <c r="F198" s="58">
        <v>153.47999999999999</v>
      </c>
      <c r="G198" s="59">
        <v>153.47999999999999</v>
      </c>
      <c r="H198" s="60">
        <v>2.08</v>
      </c>
      <c r="I198" s="60">
        <v>9</v>
      </c>
      <c r="J198" s="60">
        <f t="shared" si="4"/>
        <v>11.08</v>
      </c>
      <c r="K198" s="139">
        <f t="shared" si="5"/>
        <v>1700.5583999999999</v>
      </c>
      <c r="L198" s="4"/>
    </row>
    <row r="199" spans="1:12" ht="15" customHeight="1" thickBot="1" x14ac:dyDescent="0.3">
      <c r="A199" s="140">
        <v>417302</v>
      </c>
      <c r="B199" s="61" t="s">
        <v>61</v>
      </c>
      <c r="C199" s="61">
        <v>261307</v>
      </c>
      <c r="D199" s="62" t="s">
        <v>498</v>
      </c>
      <c r="E199" s="63" t="s">
        <v>64</v>
      </c>
      <c r="F199" s="64">
        <v>153.47999999999999</v>
      </c>
      <c r="G199" s="65">
        <v>153.47999999999999</v>
      </c>
      <c r="H199" s="66">
        <v>3.81</v>
      </c>
      <c r="I199" s="66">
        <v>5</v>
      </c>
      <c r="J199" s="66">
        <f t="shared" si="4"/>
        <v>8.81</v>
      </c>
      <c r="K199" s="141">
        <f t="shared" si="5"/>
        <v>1352.1587999999999</v>
      </c>
      <c r="L199" s="4"/>
    </row>
    <row r="200" spans="1:12" ht="20.100000000000001" customHeight="1" thickBot="1" x14ac:dyDescent="0.3">
      <c r="A200" s="77" t="s">
        <v>402</v>
      </c>
      <c r="B200" s="78" t="s">
        <v>61</v>
      </c>
      <c r="C200" s="79" t="s">
        <v>2</v>
      </c>
      <c r="D200" s="80" t="s">
        <v>499</v>
      </c>
      <c r="E200" s="81" t="s">
        <v>63</v>
      </c>
      <c r="F200" s="82" t="s">
        <v>2</v>
      </c>
      <c r="G200" s="78" t="s">
        <v>63</v>
      </c>
      <c r="H200" s="83">
        <v>0</v>
      </c>
      <c r="I200" s="83">
        <v>0</v>
      </c>
      <c r="J200" s="84">
        <f>J201</f>
        <v>12.18</v>
      </c>
      <c r="K200" s="85">
        <f>K201</f>
        <v>1214.5896</v>
      </c>
      <c r="L200" s="4"/>
    </row>
    <row r="201" spans="1:12" ht="15" customHeight="1" thickBot="1" x14ac:dyDescent="0.3">
      <c r="A201" s="144">
        <v>417401</v>
      </c>
      <c r="B201" s="71" t="s">
        <v>61</v>
      </c>
      <c r="C201" s="71">
        <v>261000</v>
      </c>
      <c r="D201" s="72" t="s">
        <v>500</v>
      </c>
      <c r="E201" s="73" t="s">
        <v>64</v>
      </c>
      <c r="F201" s="74">
        <v>99.72</v>
      </c>
      <c r="G201" s="75">
        <v>99.72</v>
      </c>
      <c r="H201" s="76">
        <v>5.18</v>
      </c>
      <c r="I201" s="76">
        <v>7</v>
      </c>
      <c r="J201" s="76">
        <f t="shared" si="4"/>
        <v>12.18</v>
      </c>
      <c r="K201" s="145">
        <f t="shared" si="5"/>
        <v>1214.5896</v>
      </c>
      <c r="L201" s="4"/>
    </row>
    <row r="202" spans="1:12" ht="20.100000000000001" customHeight="1" thickBot="1" x14ac:dyDescent="0.3">
      <c r="A202" s="77" t="s">
        <v>403</v>
      </c>
      <c r="B202" s="78" t="s">
        <v>61</v>
      </c>
      <c r="C202" s="79" t="s">
        <v>2</v>
      </c>
      <c r="D202" s="80" t="s">
        <v>501</v>
      </c>
      <c r="E202" s="81" t="s">
        <v>63</v>
      </c>
      <c r="F202" s="82" t="s">
        <v>2</v>
      </c>
      <c r="G202" s="78" t="s">
        <v>63</v>
      </c>
      <c r="H202" s="83">
        <v>0</v>
      </c>
      <c r="I202" s="83">
        <v>0</v>
      </c>
      <c r="J202" s="84">
        <f>J203</f>
        <v>11.78</v>
      </c>
      <c r="K202" s="85">
        <f>K203</f>
        <v>455.88600000000002</v>
      </c>
      <c r="L202" s="4"/>
    </row>
    <row r="203" spans="1:12" ht="30" customHeight="1" thickBot="1" x14ac:dyDescent="0.3">
      <c r="A203" s="144">
        <v>417501</v>
      </c>
      <c r="B203" s="71" t="s">
        <v>61</v>
      </c>
      <c r="C203" s="71">
        <v>261703</v>
      </c>
      <c r="D203" s="72" t="s">
        <v>502</v>
      </c>
      <c r="E203" s="73" t="s">
        <v>64</v>
      </c>
      <c r="F203" s="74">
        <v>38.700000000000003</v>
      </c>
      <c r="G203" s="75">
        <v>38.700000000000003</v>
      </c>
      <c r="H203" s="76">
        <v>3.78</v>
      </c>
      <c r="I203" s="76">
        <v>8</v>
      </c>
      <c r="J203" s="76">
        <f t="shared" si="4"/>
        <v>11.78</v>
      </c>
      <c r="K203" s="145">
        <f t="shared" si="5"/>
        <v>455.88600000000002</v>
      </c>
      <c r="L203" s="4"/>
    </row>
    <row r="204" spans="1:12" ht="20.100000000000001" customHeight="1" thickBot="1" x14ac:dyDescent="0.3">
      <c r="A204" s="77" t="s">
        <v>404</v>
      </c>
      <c r="B204" s="78" t="s">
        <v>61</v>
      </c>
      <c r="C204" s="79" t="s">
        <v>2</v>
      </c>
      <c r="D204" s="80" t="s">
        <v>503</v>
      </c>
      <c r="E204" s="81" t="s">
        <v>63</v>
      </c>
      <c r="F204" s="82" t="s">
        <v>2</v>
      </c>
      <c r="G204" s="78" t="s">
        <v>63</v>
      </c>
      <c r="H204" s="83">
        <v>0</v>
      </c>
      <c r="I204" s="83">
        <v>0</v>
      </c>
      <c r="J204" s="84">
        <f>J205</f>
        <v>20.98</v>
      </c>
      <c r="K204" s="85">
        <f>K205</f>
        <v>317.2176</v>
      </c>
      <c r="L204" s="4"/>
    </row>
    <row r="205" spans="1:12" ht="30" customHeight="1" thickBot="1" x14ac:dyDescent="0.3">
      <c r="A205" s="144">
        <v>417601</v>
      </c>
      <c r="B205" s="71" t="s">
        <v>61</v>
      </c>
      <c r="C205" s="71">
        <v>261602</v>
      </c>
      <c r="D205" s="72" t="s">
        <v>504</v>
      </c>
      <c r="E205" s="73" t="s">
        <v>64</v>
      </c>
      <c r="F205" s="74">
        <v>15.12</v>
      </c>
      <c r="G205" s="75">
        <v>15.12</v>
      </c>
      <c r="H205" s="76">
        <v>10.98</v>
      </c>
      <c r="I205" s="76">
        <v>10</v>
      </c>
      <c r="J205" s="76">
        <f t="shared" ref="J205:J266" si="6">H205+I205</f>
        <v>20.98</v>
      </c>
      <c r="K205" s="145">
        <f t="shared" ref="K205:K266" si="7">F205*J205</f>
        <v>317.2176</v>
      </c>
      <c r="L205" s="4"/>
    </row>
    <row r="206" spans="1:12" ht="20.100000000000001" customHeight="1" thickBot="1" x14ac:dyDescent="0.3">
      <c r="A206" s="77" t="s">
        <v>405</v>
      </c>
      <c r="B206" s="78" t="s">
        <v>61</v>
      </c>
      <c r="C206" s="79" t="s">
        <v>2</v>
      </c>
      <c r="D206" s="80" t="s">
        <v>505</v>
      </c>
      <c r="E206" s="81" t="s">
        <v>63</v>
      </c>
      <c r="F206" s="82" t="s">
        <v>2</v>
      </c>
      <c r="G206" s="78" t="s">
        <v>63</v>
      </c>
      <c r="H206" s="83">
        <v>0</v>
      </c>
      <c r="I206" s="83">
        <v>0</v>
      </c>
      <c r="J206" s="84">
        <f>J207</f>
        <v>20.98</v>
      </c>
      <c r="K206" s="85">
        <f>K207</f>
        <v>1208.4480000000001</v>
      </c>
      <c r="L206" s="4"/>
    </row>
    <row r="207" spans="1:12" ht="30" customHeight="1" thickBot="1" x14ac:dyDescent="0.3">
      <c r="A207" s="144">
        <v>417701</v>
      </c>
      <c r="B207" s="71" t="s">
        <v>61</v>
      </c>
      <c r="C207" s="71">
        <v>261602</v>
      </c>
      <c r="D207" s="72" t="s">
        <v>504</v>
      </c>
      <c r="E207" s="73" t="s">
        <v>64</v>
      </c>
      <c r="F207" s="74">
        <v>57.6</v>
      </c>
      <c r="G207" s="75">
        <v>57.6</v>
      </c>
      <c r="H207" s="76">
        <v>10.98</v>
      </c>
      <c r="I207" s="76">
        <v>10</v>
      </c>
      <c r="J207" s="76">
        <f t="shared" si="6"/>
        <v>20.98</v>
      </c>
      <c r="K207" s="145">
        <f t="shared" si="7"/>
        <v>1208.4480000000001</v>
      </c>
      <c r="L207" s="4"/>
    </row>
    <row r="208" spans="1:12" ht="20.100000000000001" customHeight="1" thickBot="1" x14ac:dyDescent="0.3">
      <c r="A208" s="77" t="s">
        <v>406</v>
      </c>
      <c r="B208" s="78" t="s">
        <v>61</v>
      </c>
      <c r="C208" s="79" t="s">
        <v>2</v>
      </c>
      <c r="D208" s="80" t="s">
        <v>506</v>
      </c>
      <c r="E208" s="81" t="s">
        <v>63</v>
      </c>
      <c r="F208" s="82" t="s">
        <v>2</v>
      </c>
      <c r="G208" s="78" t="s">
        <v>63</v>
      </c>
      <c r="H208" s="83">
        <v>0</v>
      </c>
      <c r="I208" s="83">
        <v>0</v>
      </c>
      <c r="J208" s="84">
        <f>J209</f>
        <v>11.03</v>
      </c>
      <c r="K208" s="85">
        <f>K209</f>
        <v>2599.6606999999999</v>
      </c>
      <c r="L208" s="4"/>
    </row>
    <row r="209" spans="1:12" ht="30" customHeight="1" thickBot="1" x14ac:dyDescent="0.3">
      <c r="A209" s="144">
        <v>417801</v>
      </c>
      <c r="B209" s="71" t="s">
        <v>61</v>
      </c>
      <c r="C209" s="71">
        <v>261609</v>
      </c>
      <c r="D209" s="72" t="s">
        <v>507</v>
      </c>
      <c r="E209" s="73" t="s">
        <v>64</v>
      </c>
      <c r="F209" s="74">
        <v>235.69</v>
      </c>
      <c r="G209" s="75">
        <v>235.69</v>
      </c>
      <c r="H209" s="76">
        <v>9.0299999999999994</v>
      </c>
      <c r="I209" s="76">
        <v>2</v>
      </c>
      <c r="J209" s="76">
        <f t="shared" si="6"/>
        <v>11.03</v>
      </c>
      <c r="K209" s="145">
        <f t="shared" si="7"/>
        <v>2599.6606999999999</v>
      </c>
      <c r="L209" s="4"/>
    </row>
    <row r="210" spans="1:12" ht="20.100000000000001" customHeight="1" thickBot="1" x14ac:dyDescent="0.3">
      <c r="A210" s="45" t="s">
        <v>384</v>
      </c>
      <c r="B210" s="46" t="s">
        <v>61</v>
      </c>
      <c r="C210" s="47" t="s">
        <v>2</v>
      </c>
      <c r="D210" s="48" t="s">
        <v>71</v>
      </c>
      <c r="E210" s="49" t="s">
        <v>63</v>
      </c>
      <c r="F210" s="50" t="s">
        <v>2</v>
      </c>
      <c r="G210" s="46" t="s">
        <v>63</v>
      </c>
      <c r="H210" s="51">
        <v>0</v>
      </c>
      <c r="I210" s="51">
        <v>0</v>
      </c>
      <c r="J210" s="52">
        <f>J211+J214</f>
        <v>1436.47</v>
      </c>
      <c r="K210" s="53">
        <f>K211+K214</f>
        <v>5158.7285000000002</v>
      </c>
      <c r="L210" s="4"/>
    </row>
    <row r="211" spans="1:12" ht="20.100000000000001" customHeight="1" thickBot="1" x14ac:dyDescent="0.3">
      <c r="A211" s="77" t="s">
        <v>407</v>
      </c>
      <c r="B211" s="78" t="s">
        <v>61</v>
      </c>
      <c r="C211" s="79" t="s">
        <v>2</v>
      </c>
      <c r="D211" s="80" t="s">
        <v>112</v>
      </c>
      <c r="E211" s="81" t="s">
        <v>63</v>
      </c>
      <c r="F211" s="82" t="s">
        <v>2</v>
      </c>
      <c r="G211" s="78" t="s">
        <v>63</v>
      </c>
      <c r="H211" s="83">
        <v>0</v>
      </c>
      <c r="I211" s="83">
        <v>0</v>
      </c>
      <c r="J211" s="84">
        <f>J212+J213</f>
        <v>1275.02</v>
      </c>
      <c r="K211" s="85">
        <f>K212+K213</f>
        <v>4674.3784999999998</v>
      </c>
      <c r="L211" s="4"/>
    </row>
    <row r="212" spans="1:12" ht="60" customHeight="1" x14ac:dyDescent="0.25">
      <c r="A212" s="138">
        <v>418101</v>
      </c>
      <c r="B212" s="95" t="s">
        <v>90</v>
      </c>
      <c r="C212" s="95" t="s">
        <v>113</v>
      </c>
      <c r="D212" s="56" t="s">
        <v>508</v>
      </c>
      <c r="E212" s="57" t="s">
        <v>62</v>
      </c>
      <c r="F212" s="58">
        <v>3</v>
      </c>
      <c r="G212" s="59">
        <v>3</v>
      </c>
      <c r="H212" s="60">
        <v>1071.3699999999999</v>
      </c>
      <c r="I212" s="60">
        <v>200</v>
      </c>
      <c r="J212" s="60">
        <f t="shared" si="6"/>
        <v>1271.3699999999999</v>
      </c>
      <c r="K212" s="139">
        <f t="shared" si="7"/>
        <v>3814.1099999999997</v>
      </c>
      <c r="L212" s="4"/>
    </row>
    <row r="213" spans="1:12" ht="15" customHeight="1" thickBot="1" x14ac:dyDescent="0.3">
      <c r="A213" s="140">
        <v>418102</v>
      </c>
      <c r="B213" s="61" t="s">
        <v>61</v>
      </c>
      <c r="C213" s="61">
        <v>270501</v>
      </c>
      <c r="D213" s="62" t="s">
        <v>355</v>
      </c>
      <c r="E213" s="63" t="s">
        <v>64</v>
      </c>
      <c r="F213" s="64">
        <v>235.69</v>
      </c>
      <c r="G213" s="65">
        <v>235.69</v>
      </c>
      <c r="H213" s="66">
        <v>1.65</v>
      </c>
      <c r="I213" s="66">
        <v>2</v>
      </c>
      <c r="J213" s="66">
        <f t="shared" si="6"/>
        <v>3.65</v>
      </c>
      <c r="K213" s="141">
        <f t="shared" si="7"/>
        <v>860.26850000000002</v>
      </c>
      <c r="L213" s="4"/>
    </row>
    <row r="214" spans="1:12" ht="20.100000000000001" customHeight="1" thickBot="1" x14ac:dyDescent="0.3">
      <c r="A214" s="77" t="s">
        <v>408</v>
      </c>
      <c r="B214" s="78" t="s">
        <v>61</v>
      </c>
      <c r="C214" s="79" t="s">
        <v>2</v>
      </c>
      <c r="D214" s="80" t="s">
        <v>114</v>
      </c>
      <c r="E214" s="81" t="s">
        <v>63</v>
      </c>
      <c r="F214" s="82" t="s">
        <v>2</v>
      </c>
      <c r="G214" s="78" t="s">
        <v>63</v>
      </c>
      <c r="H214" s="83">
        <v>0</v>
      </c>
      <c r="I214" s="83">
        <v>0</v>
      </c>
      <c r="J214" s="84">
        <f>J215+J216</f>
        <v>161.44999999999999</v>
      </c>
      <c r="K214" s="85">
        <f>K215+K216</f>
        <v>484.35</v>
      </c>
      <c r="L214" s="4"/>
    </row>
    <row r="215" spans="1:12" ht="60" customHeight="1" x14ac:dyDescent="0.25">
      <c r="A215" s="142">
        <v>418201</v>
      </c>
      <c r="B215" s="96" t="s">
        <v>90</v>
      </c>
      <c r="C215" s="96" t="s">
        <v>115</v>
      </c>
      <c r="D215" s="56" t="s">
        <v>509</v>
      </c>
      <c r="E215" s="17" t="s">
        <v>62</v>
      </c>
      <c r="F215" s="69">
        <v>3</v>
      </c>
      <c r="G215" s="16">
        <v>3</v>
      </c>
      <c r="H215" s="70">
        <v>65.3</v>
      </c>
      <c r="I215" s="70">
        <v>0</v>
      </c>
      <c r="J215" s="70">
        <f t="shared" si="6"/>
        <v>65.3</v>
      </c>
      <c r="K215" s="143">
        <f t="shared" si="7"/>
        <v>195.89999999999998</v>
      </c>
      <c r="L215" s="4"/>
    </row>
    <row r="216" spans="1:12" ht="45" customHeight="1" thickBot="1" x14ac:dyDescent="0.3">
      <c r="A216" s="140">
        <v>418202</v>
      </c>
      <c r="B216" s="97" t="s">
        <v>90</v>
      </c>
      <c r="C216" s="97" t="s">
        <v>116</v>
      </c>
      <c r="D216" s="62" t="s">
        <v>510</v>
      </c>
      <c r="E216" s="63" t="s">
        <v>62</v>
      </c>
      <c r="F216" s="64">
        <v>3</v>
      </c>
      <c r="G216" s="65">
        <v>3</v>
      </c>
      <c r="H216" s="66">
        <v>96.15</v>
      </c>
      <c r="I216" s="66">
        <v>0</v>
      </c>
      <c r="J216" s="66">
        <f t="shared" si="6"/>
        <v>96.15</v>
      </c>
      <c r="K216" s="141">
        <f t="shared" si="7"/>
        <v>288.45000000000005</v>
      </c>
      <c r="L216" s="4"/>
    </row>
    <row r="217" spans="1:12" ht="32.1" customHeight="1" thickBot="1" x14ac:dyDescent="0.3">
      <c r="A217" s="38">
        <v>5</v>
      </c>
      <c r="B217" s="39" t="s">
        <v>61</v>
      </c>
      <c r="C217" s="40" t="s">
        <v>2</v>
      </c>
      <c r="D217" s="8" t="s">
        <v>511</v>
      </c>
      <c r="E217" s="9" t="s">
        <v>62</v>
      </c>
      <c r="F217" s="41">
        <v>1</v>
      </c>
      <c r="G217" s="42">
        <v>1</v>
      </c>
      <c r="H217" s="54">
        <v>0</v>
      </c>
      <c r="I217" s="54">
        <v>0</v>
      </c>
      <c r="J217" s="43">
        <f>J218+J220+J222+J229+J244+J277+J312+J404+J407+J414+J416+J421+J429+J431+J436+J443+J452+J455+J457+J477</f>
        <v>19847.689999999999</v>
      </c>
      <c r="K217" s="44">
        <f>K218+K220+K222+K229+K244+K277+K312+K404+K407+K414+K416+K421+K429+K431+K436+K443+K452+K455+K457+K477</f>
        <v>355505.85429999995</v>
      </c>
      <c r="L217" s="4"/>
    </row>
    <row r="218" spans="1:12" ht="20.100000000000001" customHeight="1" thickBot="1" x14ac:dyDescent="0.3">
      <c r="A218" s="45" t="s">
        <v>513</v>
      </c>
      <c r="B218" s="46" t="s">
        <v>61</v>
      </c>
      <c r="C218" s="47" t="s">
        <v>2</v>
      </c>
      <c r="D218" s="48" t="s">
        <v>261</v>
      </c>
      <c r="E218" s="49" t="s">
        <v>63</v>
      </c>
      <c r="F218" s="50" t="s">
        <v>2</v>
      </c>
      <c r="G218" s="46" t="s">
        <v>63</v>
      </c>
      <c r="H218" s="51">
        <v>0</v>
      </c>
      <c r="I218" s="51">
        <v>0</v>
      </c>
      <c r="J218" s="52">
        <f>J219</f>
        <v>4.63</v>
      </c>
      <c r="K218" s="53">
        <f>K219</f>
        <v>1178.4276</v>
      </c>
      <c r="L218" s="4"/>
    </row>
    <row r="219" spans="1:12" ht="60" customHeight="1" thickBot="1" x14ac:dyDescent="0.3">
      <c r="A219" s="144">
        <v>51001</v>
      </c>
      <c r="B219" s="71" t="s">
        <v>61</v>
      </c>
      <c r="C219" s="71">
        <v>20701</v>
      </c>
      <c r="D219" s="72" t="s">
        <v>411</v>
      </c>
      <c r="E219" s="73" t="s">
        <v>64</v>
      </c>
      <c r="F219" s="74">
        <v>254.52</v>
      </c>
      <c r="G219" s="75">
        <v>254.52</v>
      </c>
      <c r="H219" s="76">
        <v>3.63</v>
      </c>
      <c r="I219" s="76">
        <v>1</v>
      </c>
      <c r="J219" s="76">
        <f t="shared" si="6"/>
        <v>4.63</v>
      </c>
      <c r="K219" s="145">
        <f t="shared" si="7"/>
        <v>1178.4276</v>
      </c>
      <c r="L219" s="4"/>
    </row>
    <row r="220" spans="1:12" ht="20.100000000000001" customHeight="1" thickBot="1" x14ac:dyDescent="0.3">
      <c r="A220" s="45" t="s">
        <v>512</v>
      </c>
      <c r="B220" s="46" t="s">
        <v>65</v>
      </c>
      <c r="C220" s="47" t="s">
        <v>2</v>
      </c>
      <c r="D220" s="48" t="s">
        <v>75</v>
      </c>
      <c r="E220" s="49" t="s">
        <v>63</v>
      </c>
      <c r="F220" s="50" t="s">
        <v>2</v>
      </c>
      <c r="G220" s="46" t="s">
        <v>63</v>
      </c>
      <c r="H220" s="51">
        <v>0</v>
      </c>
      <c r="I220" s="51">
        <v>0</v>
      </c>
      <c r="J220" s="52">
        <f>J221</f>
        <v>45.15</v>
      </c>
      <c r="K220" s="53">
        <f>K221</f>
        <v>804.12149999999997</v>
      </c>
      <c r="L220" s="4"/>
    </row>
    <row r="221" spans="1:12" ht="30" customHeight="1" thickBot="1" x14ac:dyDescent="0.3">
      <c r="A221" s="144">
        <v>52001</v>
      </c>
      <c r="B221" s="71" t="s">
        <v>61</v>
      </c>
      <c r="C221" s="71">
        <v>30101</v>
      </c>
      <c r="D221" s="72" t="s">
        <v>412</v>
      </c>
      <c r="E221" s="73" t="s">
        <v>79</v>
      </c>
      <c r="F221" s="74">
        <v>17.809999999999999</v>
      </c>
      <c r="G221" s="75">
        <v>17.809999999999999</v>
      </c>
      <c r="H221" s="76">
        <v>36.15</v>
      </c>
      <c r="I221" s="76">
        <v>9</v>
      </c>
      <c r="J221" s="76">
        <f t="shared" si="6"/>
        <v>45.15</v>
      </c>
      <c r="K221" s="145">
        <f t="shared" si="7"/>
        <v>804.12149999999997</v>
      </c>
      <c r="L221" s="4"/>
    </row>
    <row r="222" spans="1:12" ht="20.100000000000001" customHeight="1" thickBot="1" x14ac:dyDescent="0.3">
      <c r="A222" s="45" t="s">
        <v>514</v>
      </c>
      <c r="B222" s="46" t="s">
        <v>61</v>
      </c>
      <c r="C222" s="47" t="s">
        <v>2</v>
      </c>
      <c r="D222" s="48" t="s">
        <v>77</v>
      </c>
      <c r="E222" s="49" t="s">
        <v>63</v>
      </c>
      <c r="F222" s="50" t="s">
        <v>2</v>
      </c>
      <c r="G222" s="46" t="s">
        <v>63</v>
      </c>
      <c r="H222" s="51">
        <v>0</v>
      </c>
      <c r="I222" s="51">
        <v>0</v>
      </c>
      <c r="J222" s="52">
        <f>J223+J226</f>
        <v>38.49</v>
      </c>
      <c r="K222" s="53">
        <f>K223+K226</f>
        <v>1333.6496</v>
      </c>
      <c r="L222" s="4"/>
    </row>
    <row r="223" spans="1:12" ht="20.100000000000001" customHeight="1" thickBot="1" x14ac:dyDescent="0.3">
      <c r="A223" s="77" t="s">
        <v>515</v>
      </c>
      <c r="B223" s="78" t="s">
        <v>61</v>
      </c>
      <c r="C223" s="79" t="s">
        <v>2</v>
      </c>
      <c r="D223" s="80" t="s">
        <v>112</v>
      </c>
      <c r="E223" s="81" t="s">
        <v>63</v>
      </c>
      <c r="F223" s="82" t="s">
        <v>2</v>
      </c>
      <c r="G223" s="78" t="s">
        <v>63</v>
      </c>
      <c r="H223" s="83">
        <v>0</v>
      </c>
      <c r="I223" s="83">
        <v>0</v>
      </c>
      <c r="J223" s="84">
        <f>J224+J225</f>
        <v>4.93</v>
      </c>
      <c r="K223" s="85">
        <f>K224+K225</f>
        <v>1254.7836</v>
      </c>
      <c r="L223" s="4"/>
    </row>
    <row r="224" spans="1:12" ht="30" customHeight="1" x14ac:dyDescent="0.25">
      <c r="A224" s="138">
        <v>53101</v>
      </c>
      <c r="B224" s="55" t="s">
        <v>61</v>
      </c>
      <c r="C224" s="55">
        <v>41140</v>
      </c>
      <c r="D224" s="56" t="s">
        <v>414</v>
      </c>
      <c r="E224" s="57" t="s">
        <v>64</v>
      </c>
      <c r="F224" s="58">
        <v>254.52</v>
      </c>
      <c r="G224" s="59">
        <v>254.52</v>
      </c>
      <c r="H224" s="60">
        <v>0</v>
      </c>
      <c r="I224" s="60">
        <v>2</v>
      </c>
      <c r="J224" s="60">
        <f t="shared" si="6"/>
        <v>2</v>
      </c>
      <c r="K224" s="139">
        <f t="shared" si="7"/>
        <v>509.04</v>
      </c>
      <c r="L224" s="4"/>
    </row>
    <row r="225" spans="1:12" ht="60" customHeight="1" thickBot="1" x14ac:dyDescent="0.3">
      <c r="A225" s="140">
        <v>53102</v>
      </c>
      <c r="B225" s="61" t="s">
        <v>65</v>
      </c>
      <c r="C225" s="61">
        <v>97083</v>
      </c>
      <c r="D225" s="62" t="s">
        <v>591</v>
      </c>
      <c r="E225" s="63" t="s">
        <v>64</v>
      </c>
      <c r="F225" s="64">
        <v>254.52</v>
      </c>
      <c r="G225" s="65">
        <v>254.52</v>
      </c>
      <c r="H225" s="66">
        <v>0.93</v>
      </c>
      <c r="I225" s="66">
        <v>2</v>
      </c>
      <c r="J225" s="66">
        <f t="shared" si="6"/>
        <v>2.93</v>
      </c>
      <c r="K225" s="141">
        <f t="shared" si="7"/>
        <v>745.74360000000001</v>
      </c>
      <c r="L225" s="4"/>
    </row>
    <row r="226" spans="1:12" ht="20.100000000000001" customHeight="1" thickBot="1" x14ac:dyDescent="0.3">
      <c r="A226" s="77" t="s">
        <v>516</v>
      </c>
      <c r="B226" s="78" t="s">
        <v>61</v>
      </c>
      <c r="C226" s="79" t="s">
        <v>2</v>
      </c>
      <c r="D226" s="80" t="s">
        <v>592</v>
      </c>
      <c r="E226" s="81" t="s">
        <v>63</v>
      </c>
      <c r="F226" s="82" t="s">
        <v>2</v>
      </c>
      <c r="G226" s="78" t="s">
        <v>63</v>
      </c>
      <c r="H226" s="83">
        <v>0</v>
      </c>
      <c r="I226" s="83">
        <v>0</v>
      </c>
      <c r="J226" s="84">
        <f>J227+J228</f>
        <v>33.56</v>
      </c>
      <c r="K226" s="85">
        <f>K227+K228</f>
        <v>78.866</v>
      </c>
      <c r="L226" s="4"/>
    </row>
    <row r="227" spans="1:12" ht="30" customHeight="1" x14ac:dyDescent="0.25">
      <c r="A227" s="138">
        <v>53201</v>
      </c>
      <c r="B227" s="55" t="s">
        <v>61</v>
      </c>
      <c r="C227" s="55">
        <v>40101</v>
      </c>
      <c r="D227" s="56" t="s">
        <v>593</v>
      </c>
      <c r="E227" s="57" t="s">
        <v>79</v>
      </c>
      <c r="F227" s="58">
        <v>2.35</v>
      </c>
      <c r="G227" s="59">
        <v>2.35</v>
      </c>
      <c r="H227" s="60">
        <v>0</v>
      </c>
      <c r="I227" s="60">
        <v>30</v>
      </c>
      <c r="J227" s="60">
        <f t="shared" si="6"/>
        <v>30</v>
      </c>
      <c r="K227" s="139">
        <f t="shared" si="7"/>
        <v>70.5</v>
      </c>
      <c r="L227" s="4"/>
    </row>
    <row r="228" spans="1:12" ht="15" customHeight="1" thickBot="1" x14ac:dyDescent="0.3">
      <c r="A228" s="140">
        <v>53202</v>
      </c>
      <c r="B228" s="61" t="s">
        <v>61</v>
      </c>
      <c r="C228" s="61">
        <v>40904</v>
      </c>
      <c r="D228" s="62" t="s">
        <v>429</v>
      </c>
      <c r="E228" s="63" t="s">
        <v>79</v>
      </c>
      <c r="F228" s="64">
        <v>2.35</v>
      </c>
      <c r="G228" s="65">
        <v>2.35</v>
      </c>
      <c r="H228" s="66">
        <v>0.56000000000000005</v>
      </c>
      <c r="I228" s="66">
        <v>3</v>
      </c>
      <c r="J228" s="66">
        <f t="shared" si="6"/>
        <v>3.56</v>
      </c>
      <c r="K228" s="141">
        <f t="shared" si="7"/>
        <v>8.3659999999999997</v>
      </c>
      <c r="L228" s="4"/>
    </row>
    <row r="229" spans="1:12" ht="20.100000000000001" customHeight="1" thickBot="1" x14ac:dyDescent="0.3">
      <c r="A229" s="45" t="s">
        <v>517</v>
      </c>
      <c r="B229" s="46" t="s">
        <v>65</v>
      </c>
      <c r="C229" s="47" t="s">
        <v>2</v>
      </c>
      <c r="D229" s="48" t="s">
        <v>265</v>
      </c>
      <c r="E229" s="49" t="s">
        <v>63</v>
      </c>
      <c r="F229" s="50" t="s">
        <v>2</v>
      </c>
      <c r="G229" s="46" t="s">
        <v>63</v>
      </c>
      <c r="H229" s="51">
        <v>0</v>
      </c>
      <c r="I229" s="51">
        <v>0</v>
      </c>
      <c r="J229" s="52">
        <f>J230+J234+J242</f>
        <v>1379.97</v>
      </c>
      <c r="K229" s="53">
        <f>K230+K234+K242</f>
        <v>30831.555999999997</v>
      </c>
      <c r="L229" s="4"/>
    </row>
    <row r="230" spans="1:12" ht="20.100000000000001" customHeight="1" thickBot="1" x14ac:dyDescent="0.3">
      <c r="A230" s="77" t="s">
        <v>518</v>
      </c>
      <c r="B230" s="78" t="s">
        <v>61</v>
      </c>
      <c r="C230" s="79" t="s">
        <v>2</v>
      </c>
      <c r="D230" s="80" t="s">
        <v>81</v>
      </c>
      <c r="E230" s="81" t="s">
        <v>63</v>
      </c>
      <c r="F230" s="82" t="s">
        <v>2</v>
      </c>
      <c r="G230" s="78" t="s">
        <v>63</v>
      </c>
      <c r="H230" s="83">
        <v>0</v>
      </c>
      <c r="I230" s="83">
        <v>0</v>
      </c>
      <c r="J230" s="84">
        <f>J231+J232+J233</f>
        <v>69.33</v>
      </c>
      <c r="K230" s="85">
        <f>K231+K232+K233</f>
        <v>20216.690999999999</v>
      </c>
      <c r="L230" s="4"/>
    </row>
    <row r="231" spans="1:12" ht="15" customHeight="1" x14ac:dyDescent="0.25">
      <c r="A231" s="138">
        <v>54101</v>
      </c>
      <c r="B231" s="55" t="s">
        <v>61</v>
      </c>
      <c r="C231" s="55">
        <v>50302</v>
      </c>
      <c r="D231" s="56" t="s">
        <v>594</v>
      </c>
      <c r="E231" s="57" t="s">
        <v>76</v>
      </c>
      <c r="F231" s="58">
        <v>200</v>
      </c>
      <c r="G231" s="59">
        <v>200</v>
      </c>
      <c r="H231" s="60">
        <v>31.48</v>
      </c>
      <c r="I231" s="60">
        <v>15</v>
      </c>
      <c r="J231" s="60">
        <f t="shared" si="6"/>
        <v>46.480000000000004</v>
      </c>
      <c r="K231" s="139">
        <f t="shared" si="7"/>
        <v>9296</v>
      </c>
      <c r="L231" s="4"/>
    </row>
    <row r="232" spans="1:12" ht="30" customHeight="1" x14ac:dyDescent="0.25">
      <c r="A232" s="142">
        <v>54102</v>
      </c>
      <c r="B232" s="67" t="s">
        <v>65</v>
      </c>
      <c r="C232" s="67">
        <v>95577</v>
      </c>
      <c r="D232" s="68" t="s">
        <v>595</v>
      </c>
      <c r="E232" s="17" t="s">
        <v>82</v>
      </c>
      <c r="F232" s="69">
        <v>810.09</v>
      </c>
      <c r="G232" s="16">
        <v>810.09</v>
      </c>
      <c r="H232" s="70">
        <v>9.75</v>
      </c>
      <c r="I232" s="70">
        <v>0.15</v>
      </c>
      <c r="J232" s="70">
        <f t="shared" si="6"/>
        <v>9.9</v>
      </c>
      <c r="K232" s="143">
        <f t="shared" si="7"/>
        <v>8019.8910000000005</v>
      </c>
      <c r="L232" s="4"/>
    </row>
    <row r="233" spans="1:12" ht="15" customHeight="1" thickBot="1" x14ac:dyDescent="0.3">
      <c r="A233" s="140">
        <v>54103</v>
      </c>
      <c r="B233" s="61" t="s">
        <v>61</v>
      </c>
      <c r="C233" s="61">
        <v>52014</v>
      </c>
      <c r="D233" s="62" t="s">
        <v>418</v>
      </c>
      <c r="E233" s="63" t="s">
        <v>82</v>
      </c>
      <c r="F233" s="64">
        <v>224</v>
      </c>
      <c r="G233" s="65">
        <v>224</v>
      </c>
      <c r="H233" s="66">
        <v>11.95</v>
      </c>
      <c r="I233" s="66">
        <v>1</v>
      </c>
      <c r="J233" s="66">
        <f t="shared" si="6"/>
        <v>12.95</v>
      </c>
      <c r="K233" s="141">
        <f t="shared" si="7"/>
        <v>2900.7999999999997</v>
      </c>
      <c r="L233" s="4"/>
    </row>
    <row r="234" spans="1:12" ht="20.100000000000001" customHeight="1" thickBot="1" x14ac:dyDescent="0.3">
      <c r="A234" s="77" t="s">
        <v>519</v>
      </c>
      <c r="B234" s="78" t="s">
        <v>65</v>
      </c>
      <c r="C234" s="79" t="s">
        <v>2</v>
      </c>
      <c r="D234" s="80" t="s">
        <v>83</v>
      </c>
      <c r="E234" s="81" t="s">
        <v>63</v>
      </c>
      <c r="F234" s="82" t="s">
        <v>2</v>
      </c>
      <c r="G234" s="78" t="s">
        <v>63</v>
      </c>
      <c r="H234" s="83">
        <v>0</v>
      </c>
      <c r="I234" s="83">
        <v>1</v>
      </c>
      <c r="J234" s="84">
        <f>J235+J236+J237+J238+J239+J240+J241</f>
        <v>1295.6400000000001</v>
      </c>
      <c r="K234" s="85">
        <f>K235+K236+K237+K238+K239+K240+K241</f>
        <v>10524.865</v>
      </c>
      <c r="L234" s="4"/>
    </row>
    <row r="235" spans="1:12" ht="15" customHeight="1" x14ac:dyDescent="0.25">
      <c r="A235" s="138">
        <v>54201</v>
      </c>
      <c r="B235" s="55" t="s">
        <v>61</v>
      </c>
      <c r="C235" s="55">
        <v>50901</v>
      </c>
      <c r="D235" s="56" t="s">
        <v>596</v>
      </c>
      <c r="E235" s="57" t="s">
        <v>79</v>
      </c>
      <c r="F235" s="58">
        <v>11.24</v>
      </c>
      <c r="G235" s="59">
        <v>11.24</v>
      </c>
      <c r="H235" s="60">
        <v>0</v>
      </c>
      <c r="I235" s="60">
        <v>40</v>
      </c>
      <c r="J235" s="60">
        <f t="shared" si="6"/>
        <v>40</v>
      </c>
      <c r="K235" s="139">
        <f t="shared" si="7"/>
        <v>449.6</v>
      </c>
      <c r="L235" s="4"/>
    </row>
    <row r="236" spans="1:12" ht="15" customHeight="1" x14ac:dyDescent="0.25">
      <c r="A236" s="142">
        <v>54202</v>
      </c>
      <c r="B236" s="67" t="s">
        <v>61</v>
      </c>
      <c r="C236" s="67">
        <v>50902</v>
      </c>
      <c r="D236" s="68" t="s">
        <v>84</v>
      </c>
      <c r="E236" s="17" t="s">
        <v>64</v>
      </c>
      <c r="F236" s="69">
        <v>18</v>
      </c>
      <c r="G236" s="16">
        <v>18</v>
      </c>
      <c r="H236" s="70">
        <v>0</v>
      </c>
      <c r="I236" s="70">
        <v>5</v>
      </c>
      <c r="J236" s="70">
        <f t="shared" si="6"/>
        <v>5</v>
      </c>
      <c r="K236" s="143">
        <f t="shared" si="7"/>
        <v>90</v>
      </c>
      <c r="L236" s="4"/>
    </row>
    <row r="237" spans="1:12" ht="30" customHeight="1" x14ac:dyDescent="0.25">
      <c r="A237" s="142">
        <v>54203</v>
      </c>
      <c r="B237" s="67" t="s">
        <v>65</v>
      </c>
      <c r="C237" s="67">
        <v>96616</v>
      </c>
      <c r="D237" s="68" t="s">
        <v>420</v>
      </c>
      <c r="E237" s="17" t="s">
        <v>79</v>
      </c>
      <c r="F237" s="69">
        <v>0.9</v>
      </c>
      <c r="G237" s="16">
        <v>0.9</v>
      </c>
      <c r="H237" s="70">
        <v>442.01</v>
      </c>
      <c r="I237" s="70">
        <v>200</v>
      </c>
      <c r="J237" s="70">
        <f t="shared" si="6"/>
        <v>642.01</v>
      </c>
      <c r="K237" s="143">
        <f t="shared" si="7"/>
        <v>577.80899999999997</v>
      </c>
      <c r="L237" s="4"/>
    </row>
    <row r="238" spans="1:12" ht="15" customHeight="1" x14ac:dyDescent="0.25">
      <c r="A238" s="142">
        <v>54204</v>
      </c>
      <c r="B238" s="67" t="s">
        <v>61</v>
      </c>
      <c r="C238" s="67">
        <v>51036</v>
      </c>
      <c r="D238" s="68" t="s">
        <v>421</v>
      </c>
      <c r="E238" s="17" t="s">
        <v>79</v>
      </c>
      <c r="F238" s="69">
        <v>11.24</v>
      </c>
      <c r="G238" s="16">
        <v>11.24</v>
      </c>
      <c r="H238" s="70">
        <v>544.67999999999995</v>
      </c>
      <c r="I238" s="70">
        <v>0</v>
      </c>
      <c r="J238" s="70">
        <f t="shared" si="6"/>
        <v>544.67999999999995</v>
      </c>
      <c r="K238" s="143">
        <f t="shared" si="7"/>
        <v>6122.2031999999999</v>
      </c>
      <c r="L238" s="4"/>
    </row>
    <row r="239" spans="1:12" ht="30" customHeight="1" x14ac:dyDescent="0.25">
      <c r="A239" s="142">
        <v>54205</v>
      </c>
      <c r="B239" s="67" t="s">
        <v>61</v>
      </c>
      <c r="C239" s="67">
        <v>51060</v>
      </c>
      <c r="D239" s="68" t="s">
        <v>422</v>
      </c>
      <c r="E239" s="17" t="s">
        <v>79</v>
      </c>
      <c r="F239" s="69">
        <v>11.24</v>
      </c>
      <c r="G239" s="16">
        <v>11.24</v>
      </c>
      <c r="H239" s="70">
        <v>0.12</v>
      </c>
      <c r="I239" s="70">
        <v>40</v>
      </c>
      <c r="J239" s="70">
        <f t="shared" si="6"/>
        <v>40.119999999999997</v>
      </c>
      <c r="K239" s="143">
        <f t="shared" si="7"/>
        <v>450.94880000000001</v>
      </c>
      <c r="L239" s="4"/>
    </row>
    <row r="240" spans="1:12" ht="15" customHeight="1" x14ac:dyDescent="0.25">
      <c r="A240" s="142">
        <v>54206</v>
      </c>
      <c r="B240" s="67" t="s">
        <v>61</v>
      </c>
      <c r="C240" s="67">
        <v>52014</v>
      </c>
      <c r="D240" s="68" t="s">
        <v>418</v>
      </c>
      <c r="E240" s="17" t="s">
        <v>82</v>
      </c>
      <c r="F240" s="69">
        <v>147.19999999999999</v>
      </c>
      <c r="G240" s="16">
        <v>147.19999999999999</v>
      </c>
      <c r="H240" s="70">
        <v>11.95</v>
      </c>
      <c r="I240" s="70">
        <v>1</v>
      </c>
      <c r="J240" s="70">
        <f t="shared" si="6"/>
        <v>12.95</v>
      </c>
      <c r="K240" s="143">
        <f t="shared" si="7"/>
        <v>1906.2399999999998</v>
      </c>
      <c r="L240" s="4"/>
    </row>
    <row r="241" spans="1:12" ht="15" customHeight="1" thickBot="1" x14ac:dyDescent="0.3">
      <c r="A241" s="140">
        <v>54207</v>
      </c>
      <c r="B241" s="61" t="s">
        <v>61</v>
      </c>
      <c r="C241" s="61">
        <v>52004</v>
      </c>
      <c r="D241" s="62" t="s">
        <v>423</v>
      </c>
      <c r="E241" s="63" t="s">
        <v>82</v>
      </c>
      <c r="F241" s="64">
        <v>85.3</v>
      </c>
      <c r="G241" s="65">
        <v>85.3</v>
      </c>
      <c r="H241" s="66">
        <v>8.8800000000000008</v>
      </c>
      <c r="I241" s="66">
        <v>2</v>
      </c>
      <c r="J241" s="66">
        <f t="shared" si="6"/>
        <v>10.88</v>
      </c>
      <c r="K241" s="141">
        <f t="shared" si="7"/>
        <v>928.06400000000008</v>
      </c>
      <c r="L241" s="4"/>
    </row>
    <row r="242" spans="1:12" ht="20.100000000000001" customHeight="1" thickBot="1" x14ac:dyDescent="0.3">
      <c r="A242" s="77" t="s">
        <v>520</v>
      </c>
      <c r="B242" s="78" t="s">
        <v>61</v>
      </c>
      <c r="C242" s="79" t="s">
        <v>2</v>
      </c>
      <c r="D242" s="80" t="s">
        <v>424</v>
      </c>
      <c r="E242" s="81" t="s">
        <v>63</v>
      </c>
      <c r="F242" s="82" t="s">
        <v>2</v>
      </c>
      <c r="G242" s="78" t="s">
        <v>63</v>
      </c>
      <c r="H242" s="83">
        <v>0</v>
      </c>
      <c r="I242" s="83">
        <v>0</v>
      </c>
      <c r="J242" s="84">
        <f>J243</f>
        <v>15</v>
      </c>
      <c r="K242" s="85">
        <f>K243</f>
        <v>90</v>
      </c>
      <c r="L242" s="4"/>
    </row>
    <row r="243" spans="1:12" ht="30" customHeight="1" thickBot="1" x14ac:dyDescent="0.3">
      <c r="A243" s="144">
        <v>54301</v>
      </c>
      <c r="B243" s="71" t="s">
        <v>61</v>
      </c>
      <c r="C243" s="71">
        <v>50251</v>
      </c>
      <c r="D243" s="72" t="s">
        <v>425</v>
      </c>
      <c r="E243" s="73" t="s">
        <v>62</v>
      </c>
      <c r="F243" s="74">
        <v>6</v>
      </c>
      <c r="G243" s="75">
        <v>6</v>
      </c>
      <c r="H243" s="76">
        <v>15</v>
      </c>
      <c r="I243" s="76">
        <v>0</v>
      </c>
      <c r="J243" s="76">
        <f t="shared" si="6"/>
        <v>15</v>
      </c>
      <c r="K243" s="145">
        <f t="shared" si="7"/>
        <v>90</v>
      </c>
      <c r="L243" s="4"/>
    </row>
    <row r="244" spans="1:12" ht="20.100000000000001" customHeight="1" thickBot="1" x14ac:dyDescent="0.3">
      <c r="A244" s="45" t="s">
        <v>521</v>
      </c>
      <c r="B244" s="46" t="s">
        <v>61</v>
      </c>
      <c r="C244" s="47" t="s">
        <v>2</v>
      </c>
      <c r="D244" s="48" t="s">
        <v>85</v>
      </c>
      <c r="E244" s="49" t="s">
        <v>63</v>
      </c>
      <c r="F244" s="50" t="s">
        <v>2</v>
      </c>
      <c r="G244" s="46" t="s">
        <v>63</v>
      </c>
      <c r="H244" s="51">
        <v>0</v>
      </c>
      <c r="I244" s="51">
        <v>0</v>
      </c>
      <c r="J244" s="52">
        <f>J245+J256+J262+J271+J273+J275</f>
        <v>5254.33</v>
      </c>
      <c r="K244" s="53">
        <f>K245+K256+K262+K271+K273+K275</f>
        <v>78917.877800000002</v>
      </c>
      <c r="L244" s="4"/>
    </row>
    <row r="245" spans="1:12" ht="20.100000000000001" customHeight="1" thickBot="1" x14ac:dyDescent="0.3">
      <c r="A245" s="77" t="s">
        <v>522</v>
      </c>
      <c r="B245" s="78" t="s">
        <v>65</v>
      </c>
      <c r="C245" s="79" t="s">
        <v>2</v>
      </c>
      <c r="D245" s="80" t="s">
        <v>597</v>
      </c>
      <c r="E245" s="81" t="s">
        <v>63</v>
      </c>
      <c r="F245" s="82" t="s">
        <v>2</v>
      </c>
      <c r="G245" s="78" t="s">
        <v>63</v>
      </c>
      <c r="H245" s="83">
        <v>0</v>
      </c>
      <c r="I245" s="83">
        <v>0</v>
      </c>
      <c r="J245" s="84">
        <f>J246+J247+J248+J249+J250+J251+J252+J253+J254+J255</f>
        <v>1337.8199999999997</v>
      </c>
      <c r="K245" s="85">
        <f>K246+K247+K248+K249+K250+K251+K252+K253+K254+K255</f>
        <v>10785.221800000003</v>
      </c>
      <c r="L245" s="4"/>
    </row>
    <row r="246" spans="1:12" ht="30" customHeight="1" x14ac:dyDescent="0.25">
      <c r="A246" s="138">
        <v>55101</v>
      </c>
      <c r="B246" s="55" t="s">
        <v>61</v>
      </c>
      <c r="C246" s="55">
        <v>40101</v>
      </c>
      <c r="D246" s="56" t="s">
        <v>593</v>
      </c>
      <c r="E246" s="57" t="s">
        <v>79</v>
      </c>
      <c r="F246" s="58">
        <v>14.28</v>
      </c>
      <c r="G246" s="59">
        <v>14.28</v>
      </c>
      <c r="H246" s="60">
        <v>0</v>
      </c>
      <c r="I246" s="60">
        <v>30</v>
      </c>
      <c r="J246" s="60">
        <f t="shared" si="6"/>
        <v>30</v>
      </c>
      <c r="K246" s="139">
        <f t="shared" si="7"/>
        <v>428.4</v>
      </c>
      <c r="L246" s="4"/>
    </row>
    <row r="247" spans="1:12" ht="15" customHeight="1" x14ac:dyDescent="0.25">
      <c r="A247" s="142">
        <v>55102</v>
      </c>
      <c r="B247" s="67" t="s">
        <v>61</v>
      </c>
      <c r="C247" s="67">
        <v>50902</v>
      </c>
      <c r="D247" s="68" t="s">
        <v>84</v>
      </c>
      <c r="E247" s="17" t="s">
        <v>64</v>
      </c>
      <c r="F247" s="69">
        <v>19.600000000000001</v>
      </c>
      <c r="G247" s="16">
        <v>19.600000000000001</v>
      </c>
      <c r="H247" s="70">
        <v>0</v>
      </c>
      <c r="I247" s="70">
        <v>5</v>
      </c>
      <c r="J247" s="70">
        <f t="shared" si="6"/>
        <v>5</v>
      </c>
      <c r="K247" s="143">
        <f t="shared" si="7"/>
        <v>98</v>
      </c>
      <c r="L247" s="4"/>
    </row>
    <row r="248" spans="1:12" ht="30" customHeight="1" x14ac:dyDescent="0.25">
      <c r="A248" s="142">
        <v>55103</v>
      </c>
      <c r="B248" s="67" t="s">
        <v>65</v>
      </c>
      <c r="C248" s="67">
        <v>96616</v>
      </c>
      <c r="D248" s="68" t="s">
        <v>420</v>
      </c>
      <c r="E248" s="17" t="s">
        <v>79</v>
      </c>
      <c r="F248" s="69">
        <v>0.98</v>
      </c>
      <c r="G248" s="16">
        <v>0.98</v>
      </c>
      <c r="H248" s="70">
        <v>442.01</v>
      </c>
      <c r="I248" s="70">
        <v>200</v>
      </c>
      <c r="J248" s="70">
        <f t="shared" si="6"/>
        <v>642.01</v>
      </c>
      <c r="K248" s="143">
        <f t="shared" si="7"/>
        <v>629.16980000000001</v>
      </c>
      <c r="L248" s="4"/>
    </row>
    <row r="249" spans="1:12" ht="15" customHeight="1" x14ac:dyDescent="0.25">
      <c r="A249" s="142">
        <v>55104</v>
      </c>
      <c r="B249" s="67" t="s">
        <v>61</v>
      </c>
      <c r="C249" s="67">
        <v>60191</v>
      </c>
      <c r="D249" s="68" t="s">
        <v>427</v>
      </c>
      <c r="E249" s="17" t="s">
        <v>64</v>
      </c>
      <c r="F249" s="69">
        <v>84</v>
      </c>
      <c r="G249" s="16">
        <v>84</v>
      </c>
      <c r="H249" s="70">
        <v>24.01</v>
      </c>
      <c r="I249" s="70">
        <v>5</v>
      </c>
      <c r="J249" s="70">
        <f t="shared" si="6"/>
        <v>29.01</v>
      </c>
      <c r="K249" s="143">
        <f t="shared" si="7"/>
        <v>2436.84</v>
      </c>
      <c r="L249" s="4"/>
    </row>
    <row r="250" spans="1:12" ht="15" customHeight="1" x14ac:dyDescent="0.25">
      <c r="A250" s="142">
        <v>55105</v>
      </c>
      <c r="B250" s="67" t="s">
        <v>61</v>
      </c>
      <c r="C250" s="67">
        <v>60524</v>
      </c>
      <c r="D250" s="68" t="s">
        <v>421</v>
      </c>
      <c r="E250" s="17" t="s">
        <v>79</v>
      </c>
      <c r="F250" s="69">
        <v>5.88</v>
      </c>
      <c r="G250" s="16">
        <v>5.88</v>
      </c>
      <c r="H250" s="70">
        <v>544.67999999999995</v>
      </c>
      <c r="I250" s="70">
        <v>0</v>
      </c>
      <c r="J250" s="70">
        <f t="shared" si="6"/>
        <v>544.67999999999995</v>
      </c>
      <c r="K250" s="143">
        <f t="shared" si="7"/>
        <v>3202.7183999999997</v>
      </c>
      <c r="L250" s="4"/>
    </row>
    <row r="251" spans="1:12" ht="45" customHeight="1" x14ac:dyDescent="0.25">
      <c r="A251" s="142">
        <v>55106</v>
      </c>
      <c r="B251" s="67" t="s">
        <v>61</v>
      </c>
      <c r="C251" s="67">
        <v>60800</v>
      </c>
      <c r="D251" s="68" t="s">
        <v>428</v>
      </c>
      <c r="E251" s="17" t="s">
        <v>79</v>
      </c>
      <c r="F251" s="69">
        <v>5.88</v>
      </c>
      <c r="G251" s="16">
        <v>5.88</v>
      </c>
      <c r="H251" s="70">
        <v>0.12</v>
      </c>
      <c r="I251" s="70">
        <v>50</v>
      </c>
      <c r="J251" s="70">
        <f t="shared" si="6"/>
        <v>50.12</v>
      </c>
      <c r="K251" s="143">
        <f t="shared" si="7"/>
        <v>294.7056</v>
      </c>
      <c r="L251" s="4"/>
    </row>
    <row r="252" spans="1:12" ht="15" customHeight="1" x14ac:dyDescent="0.25">
      <c r="A252" s="142">
        <v>55107</v>
      </c>
      <c r="B252" s="67" t="s">
        <v>61</v>
      </c>
      <c r="C252" s="67">
        <v>40904</v>
      </c>
      <c r="D252" s="68" t="s">
        <v>429</v>
      </c>
      <c r="E252" s="17" t="s">
        <v>79</v>
      </c>
      <c r="F252" s="69">
        <v>8.4</v>
      </c>
      <c r="G252" s="16">
        <v>8.4</v>
      </c>
      <c r="H252" s="70">
        <v>0.56000000000000005</v>
      </c>
      <c r="I252" s="70">
        <v>3</v>
      </c>
      <c r="J252" s="70">
        <f t="shared" si="6"/>
        <v>3.56</v>
      </c>
      <c r="K252" s="143">
        <f t="shared" si="7"/>
        <v>29.904000000000003</v>
      </c>
      <c r="L252" s="4"/>
    </row>
    <row r="253" spans="1:12" ht="15" customHeight="1" x14ac:dyDescent="0.25">
      <c r="A253" s="142">
        <v>55108</v>
      </c>
      <c r="B253" s="67" t="s">
        <v>61</v>
      </c>
      <c r="C253" s="67">
        <v>52004</v>
      </c>
      <c r="D253" s="68" t="s">
        <v>423</v>
      </c>
      <c r="E253" s="17" t="s">
        <v>82</v>
      </c>
      <c r="F253" s="69">
        <v>231</v>
      </c>
      <c r="G253" s="16">
        <v>231</v>
      </c>
      <c r="H253" s="70">
        <v>8.8800000000000008</v>
      </c>
      <c r="I253" s="70">
        <v>1</v>
      </c>
      <c r="J253" s="70">
        <f t="shared" si="6"/>
        <v>9.8800000000000008</v>
      </c>
      <c r="K253" s="143">
        <f t="shared" si="7"/>
        <v>2282.2800000000002</v>
      </c>
      <c r="L253" s="4"/>
    </row>
    <row r="254" spans="1:12" ht="15" customHeight="1" x14ac:dyDescent="0.25">
      <c r="A254" s="142">
        <v>55109</v>
      </c>
      <c r="B254" s="67" t="s">
        <v>61</v>
      </c>
      <c r="C254" s="67">
        <v>52005</v>
      </c>
      <c r="D254" s="68" t="s">
        <v>598</v>
      </c>
      <c r="E254" s="17" t="s">
        <v>82</v>
      </c>
      <c r="F254" s="69">
        <v>9.9</v>
      </c>
      <c r="G254" s="16">
        <v>9.9</v>
      </c>
      <c r="H254" s="70">
        <v>8.61</v>
      </c>
      <c r="I254" s="70">
        <v>2</v>
      </c>
      <c r="J254" s="70">
        <f t="shared" si="6"/>
        <v>10.61</v>
      </c>
      <c r="K254" s="143">
        <f t="shared" si="7"/>
        <v>105.039</v>
      </c>
      <c r="L254" s="4"/>
    </row>
    <row r="255" spans="1:12" ht="15" customHeight="1" thickBot="1" x14ac:dyDescent="0.3">
      <c r="A255" s="140">
        <v>551010</v>
      </c>
      <c r="B255" s="61" t="s">
        <v>61</v>
      </c>
      <c r="C255" s="61">
        <v>52014</v>
      </c>
      <c r="D255" s="62" t="s">
        <v>418</v>
      </c>
      <c r="E255" s="63" t="s">
        <v>82</v>
      </c>
      <c r="F255" s="64">
        <v>98.7</v>
      </c>
      <c r="G255" s="65">
        <v>98.7</v>
      </c>
      <c r="H255" s="66">
        <v>11.95</v>
      </c>
      <c r="I255" s="66">
        <v>1</v>
      </c>
      <c r="J255" s="66">
        <f t="shared" si="6"/>
        <v>12.95</v>
      </c>
      <c r="K255" s="141">
        <f t="shared" si="7"/>
        <v>1278.165</v>
      </c>
      <c r="L255" s="4"/>
    </row>
    <row r="256" spans="1:12" ht="20.100000000000001" customHeight="1" thickBot="1" x14ac:dyDescent="0.3">
      <c r="A256" s="77" t="s">
        <v>523</v>
      </c>
      <c r="B256" s="78" t="s">
        <v>65</v>
      </c>
      <c r="C256" s="79" t="s">
        <v>2</v>
      </c>
      <c r="D256" s="80" t="s">
        <v>88</v>
      </c>
      <c r="E256" s="81" t="s">
        <v>63</v>
      </c>
      <c r="F256" s="82" t="s">
        <v>2</v>
      </c>
      <c r="G256" s="78" t="s">
        <v>63</v>
      </c>
      <c r="H256" s="83">
        <v>0</v>
      </c>
      <c r="I256" s="83">
        <v>0</v>
      </c>
      <c r="J256" s="84">
        <f>J257+J258+J259+J260+J261</f>
        <v>659.54</v>
      </c>
      <c r="K256" s="85">
        <f>K257+K258+K259+K260+K261</f>
        <v>14138.045199999999</v>
      </c>
      <c r="L256" s="4"/>
    </row>
    <row r="257" spans="1:12" ht="30" customHeight="1" x14ac:dyDescent="0.25">
      <c r="A257" s="138">
        <v>55201</v>
      </c>
      <c r="B257" s="55" t="s">
        <v>61</v>
      </c>
      <c r="C257" s="55">
        <v>60205</v>
      </c>
      <c r="D257" s="56" t="s">
        <v>430</v>
      </c>
      <c r="E257" s="57" t="s">
        <v>64</v>
      </c>
      <c r="F257" s="58">
        <v>111.98</v>
      </c>
      <c r="G257" s="59">
        <v>111.98</v>
      </c>
      <c r="H257" s="60">
        <v>31.74</v>
      </c>
      <c r="I257" s="60">
        <v>10</v>
      </c>
      <c r="J257" s="60">
        <f t="shared" si="6"/>
        <v>41.739999999999995</v>
      </c>
      <c r="K257" s="139">
        <f t="shared" si="7"/>
        <v>4674.0451999999996</v>
      </c>
      <c r="L257" s="4"/>
    </row>
    <row r="258" spans="1:12" ht="15" customHeight="1" x14ac:dyDescent="0.25">
      <c r="A258" s="142">
        <v>55202</v>
      </c>
      <c r="B258" s="67" t="s">
        <v>61</v>
      </c>
      <c r="C258" s="67">
        <v>60524</v>
      </c>
      <c r="D258" s="68" t="s">
        <v>421</v>
      </c>
      <c r="E258" s="17" t="s">
        <v>79</v>
      </c>
      <c r="F258" s="69">
        <v>5.78</v>
      </c>
      <c r="G258" s="16">
        <v>5.78</v>
      </c>
      <c r="H258" s="70">
        <v>544.67999999999995</v>
      </c>
      <c r="I258" s="70">
        <v>0</v>
      </c>
      <c r="J258" s="70">
        <f t="shared" si="6"/>
        <v>544.67999999999995</v>
      </c>
      <c r="K258" s="143">
        <f t="shared" si="7"/>
        <v>3148.2503999999999</v>
      </c>
      <c r="L258" s="4"/>
    </row>
    <row r="259" spans="1:12" ht="30" customHeight="1" x14ac:dyDescent="0.25">
      <c r="A259" s="142">
        <v>55203</v>
      </c>
      <c r="B259" s="67" t="s">
        <v>61</v>
      </c>
      <c r="C259" s="67">
        <v>60800</v>
      </c>
      <c r="D259" s="68" t="s">
        <v>87</v>
      </c>
      <c r="E259" s="17" t="s">
        <v>79</v>
      </c>
      <c r="F259" s="69">
        <v>5.78</v>
      </c>
      <c r="G259" s="16">
        <v>5.78</v>
      </c>
      <c r="H259" s="70">
        <v>0.12</v>
      </c>
      <c r="I259" s="70">
        <v>50</v>
      </c>
      <c r="J259" s="70">
        <f t="shared" si="6"/>
        <v>50.12</v>
      </c>
      <c r="K259" s="143">
        <f t="shared" si="7"/>
        <v>289.6936</v>
      </c>
      <c r="L259" s="4"/>
    </row>
    <row r="260" spans="1:12" ht="60" customHeight="1" x14ac:dyDescent="0.25">
      <c r="A260" s="142">
        <v>55204</v>
      </c>
      <c r="B260" s="67" t="s">
        <v>65</v>
      </c>
      <c r="C260" s="67">
        <v>92762</v>
      </c>
      <c r="D260" s="68" t="s">
        <v>599</v>
      </c>
      <c r="E260" s="17" t="s">
        <v>82</v>
      </c>
      <c r="F260" s="69">
        <v>389</v>
      </c>
      <c r="G260" s="16">
        <v>389</v>
      </c>
      <c r="H260" s="70">
        <v>9.91</v>
      </c>
      <c r="I260" s="70">
        <v>1</v>
      </c>
      <c r="J260" s="70">
        <f t="shared" si="6"/>
        <v>10.91</v>
      </c>
      <c r="K260" s="143">
        <f t="shared" si="7"/>
        <v>4243.99</v>
      </c>
      <c r="L260" s="4"/>
    </row>
    <row r="261" spans="1:12" ht="60" customHeight="1" thickBot="1" x14ac:dyDescent="0.3">
      <c r="A261" s="140">
        <v>55205</v>
      </c>
      <c r="B261" s="61" t="s">
        <v>65</v>
      </c>
      <c r="C261" s="61">
        <v>92759</v>
      </c>
      <c r="D261" s="62" t="s">
        <v>600</v>
      </c>
      <c r="E261" s="63" t="s">
        <v>82</v>
      </c>
      <c r="F261" s="64">
        <v>147.4</v>
      </c>
      <c r="G261" s="65">
        <v>147.4</v>
      </c>
      <c r="H261" s="66">
        <v>10.09</v>
      </c>
      <c r="I261" s="66">
        <v>2</v>
      </c>
      <c r="J261" s="66">
        <f t="shared" si="6"/>
        <v>12.09</v>
      </c>
      <c r="K261" s="141">
        <f t="shared" si="7"/>
        <v>1782.066</v>
      </c>
      <c r="L261" s="4"/>
    </row>
    <row r="262" spans="1:12" ht="20.100000000000001" customHeight="1" thickBot="1" x14ac:dyDescent="0.3">
      <c r="A262" s="77" t="s">
        <v>524</v>
      </c>
      <c r="B262" s="78" t="s">
        <v>61</v>
      </c>
      <c r="C262" s="79" t="s">
        <v>2</v>
      </c>
      <c r="D262" s="80" t="s">
        <v>601</v>
      </c>
      <c r="E262" s="81" t="s">
        <v>63</v>
      </c>
      <c r="F262" s="82" t="s">
        <v>2</v>
      </c>
      <c r="G262" s="78" t="s">
        <v>63</v>
      </c>
      <c r="H262" s="83">
        <v>0</v>
      </c>
      <c r="I262" s="83">
        <v>0</v>
      </c>
      <c r="J262" s="84">
        <f>J263+J264+J265+J266+J267+J268+J269+J270</f>
        <v>684.88999999999987</v>
      </c>
      <c r="K262" s="85">
        <f>K263+K264+K265+K266+K267+K268+K269+K270</f>
        <v>17698.600399999999</v>
      </c>
      <c r="L262" s="4"/>
    </row>
    <row r="263" spans="1:12" ht="30" customHeight="1" x14ac:dyDescent="0.25">
      <c r="A263" s="138">
        <v>55301</v>
      </c>
      <c r="B263" s="55" t="s">
        <v>61</v>
      </c>
      <c r="C263" s="55">
        <v>60205</v>
      </c>
      <c r="D263" s="56" t="s">
        <v>430</v>
      </c>
      <c r="E263" s="57" t="s">
        <v>64</v>
      </c>
      <c r="F263" s="58">
        <v>158.01</v>
      </c>
      <c r="G263" s="59">
        <v>158.01</v>
      </c>
      <c r="H263" s="60">
        <v>31.74</v>
      </c>
      <c r="I263" s="60">
        <v>5</v>
      </c>
      <c r="J263" s="60">
        <f t="shared" si="6"/>
        <v>36.739999999999995</v>
      </c>
      <c r="K263" s="139">
        <f t="shared" si="7"/>
        <v>5805.2873999999993</v>
      </c>
      <c r="L263" s="4"/>
    </row>
    <row r="264" spans="1:12" ht="15" customHeight="1" x14ac:dyDescent="0.25">
      <c r="A264" s="142">
        <v>55302</v>
      </c>
      <c r="B264" s="67" t="s">
        <v>61</v>
      </c>
      <c r="C264" s="67">
        <v>60524</v>
      </c>
      <c r="D264" s="68" t="s">
        <v>421</v>
      </c>
      <c r="E264" s="17" t="s">
        <v>79</v>
      </c>
      <c r="F264" s="69">
        <v>10.24</v>
      </c>
      <c r="G264" s="16">
        <v>10.24</v>
      </c>
      <c r="H264" s="70">
        <v>544.67999999999995</v>
      </c>
      <c r="I264" s="70">
        <v>0</v>
      </c>
      <c r="J264" s="70">
        <f t="shared" si="6"/>
        <v>544.67999999999995</v>
      </c>
      <c r="K264" s="143">
        <f t="shared" si="7"/>
        <v>5577.5231999999996</v>
      </c>
      <c r="L264" s="4"/>
    </row>
    <row r="265" spans="1:12" ht="45" customHeight="1" x14ac:dyDescent="0.25">
      <c r="A265" s="142">
        <v>55303</v>
      </c>
      <c r="B265" s="67" t="s">
        <v>61</v>
      </c>
      <c r="C265" s="67">
        <v>60800</v>
      </c>
      <c r="D265" s="68" t="s">
        <v>428</v>
      </c>
      <c r="E265" s="17" t="s">
        <v>79</v>
      </c>
      <c r="F265" s="69">
        <v>10.24</v>
      </c>
      <c r="G265" s="16">
        <v>10.24</v>
      </c>
      <c r="H265" s="70">
        <v>0.12</v>
      </c>
      <c r="I265" s="70">
        <v>50</v>
      </c>
      <c r="J265" s="70">
        <f t="shared" si="6"/>
        <v>50.12</v>
      </c>
      <c r="K265" s="143">
        <f t="shared" si="7"/>
        <v>513.22879999999998</v>
      </c>
      <c r="L265" s="4"/>
    </row>
    <row r="266" spans="1:12" ht="15" customHeight="1" x14ac:dyDescent="0.25">
      <c r="A266" s="142">
        <v>55304</v>
      </c>
      <c r="B266" s="67" t="s">
        <v>61</v>
      </c>
      <c r="C266" s="67">
        <v>60303</v>
      </c>
      <c r="D266" s="68" t="s">
        <v>436</v>
      </c>
      <c r="E266" s="17" t="s">
        <v>82</v>
      </c>
      <c r="F266" s="69">
        <v>54.8</v>
      </c>
      <c r="G266" s="16">
        <v>54.8</v>
      </c>
      <c r="H266" s="70">
        <v>9.16</v>
      </c>
      <c r="I266" s="70">
        <v>2</v>
      </c>
      <c r="J266" s="70">
        <f t="shared" si="6"/>
        <v>11.16</v>
      </c>
      <c r="K266" s="143">
        <f t="shared" si="7"/>
        <v>611.56799999999998</v>
      </c>
      <c r="L266" s="4"/>
    </row>
    <row r="267" spans="1:12" ht="15" customHeight="1" x14ac:dyDescent="0.25">
      <c r="A267" s="142">
        <v>55305</v>
      </c>
      <c r="B267" s="67" t="s">
        <v>61</v>
      </c>
      <c r="C267" s="67">
        <v>60304</v>
      </c>
      <c r="D267" s="68" t="s">
        <v>437</v>
      </c>
      <c r="E267" s="17" t="s">
        <v>82</v>
      </c>
      <c r="F267" s="69">
        <v>256</v>
      </c>
      <c r="G267" s="16">
        <v>256</v>
      </c>
      <c r="H267" s="70">
        <v>8.8800000000000008</v>
      </c>
      <c r="I267" s="70">
        <v>1</v>
      </c>
      <c r="J267" s="70">
        <f t="shared" ref="J267:J328" si="8">H267+I267</f>
        <v>9.8800000000000008</v>
      </c>
      <c r="K267" s="143">
        <f t="shared" ref="K267:K328" si="9">F267*J267</f>
        <v>2529.2800000000002</v>
      </c>
      <c r="L267" s="4"/>
    </row>
    <row r="268" spans="1:12" ht="60" customHeight="1" x14ac:dyDescent="0.25">
      <c r="A268" s="142">
        <v>55306</v>
      </c>
      <c r="B268" s="67" t="s">
        <v>65</v>
      </c>
      <c r="C268" s="67">
        <v>92762</v>
      </c>
      <c r="D268" s="68" t="s">
        <v>602</v>
      </c>
      <c r="E268" s="17" t="s">
        <v>82</v>
      </c>
      <c r="F268" s="69">
        <v>69.7</v>
      </c>
      <c r="G268" s="16">
        <v>69.7</v>
      </c>
      <c r="H268" s="70">
        <v>9.91</v>
      </c>
      <c r="I268" s="70">
        <v>1</v>
      </c>
      <c r="J268" s="70">
        <f t="shared" si="8"/>
        <v>10.91</v>
      </c>
      <c r="K268" s="143">
        <f t="shared" si="9"/>
        <v>760.42700000000002</v>
      </c>
      <c r="L268" s="4"/>
    </row>
    <row r="269" spans="1:12" ht="60" customHeight="1" x14ac:dyDescent="0.25">
      <c r="A269" s="142">
        <v>55307</v>
      </c>
      <c r="B269" s="67" t="s">
        <v>65</v>
      </c>
      <c r="C269" s="67">
        <v>92763</v>
      </c>
      <c r="D269" s="68" t="s">
        <v>603</v>
      </c>
      <c r="E269" s="17" t="s">
        <v>82</v>
      </c>
      <c r="F269" s="69">
        <v>18</v>
      </c>
      <c r="G269" s="16">
        <v>18</v>
      </c>
      <c r="H269" s="70">
        <v>8.59</v>
      </c>
      <c r="I269" s="70">
        <v>0.72</v>
      </c>
      <c r="J269" s="70">
        <f t="shared" si="8"/>
        <v>9.31</v>
      </c>
      <c r="K269" s="143">
        <f t="shared" si="9"/>
        <v>167.58</v>
      </c>
      <c r="L269" s="4"/>
    </row>
    <row r="270" spans="1:12" ht="60" customHeight="1" thickBot="1" x14ac:dyDescent="0.3">
      <c r="A270" s="140">
        <v>55308</v>
      </c>
      <c r="B270" s="61" t="s">
        <v>65</v>
      </c>
      <c r="C270" s="61">
        <v>92759</v>
      </c>
      <c r="D270" s="62" t="s">
        <v>434</v>
      </c>
      <c r="E270" s="63" t="s">
        <v>82</v>
      </c>
      <c r="F270" s="64">
        <v>143.4</v>
      </c>
      <c r="G270" s="65">
        <v>143.4</v>
      </c>
      <c r="H270" s="66">
        <v>10.09</v>
      </c>
      <c r="I270" s="66">
        <v>2</v>
      </c>
      <c r="J270" s="66">
        <f t="shared" si="8"/>
        <v>12.09</v>
      </c>
      <c r="K270" s="141">
        <f t="shared" si="9"/>
        <v>1733.7060000000001</v>
      </c>
      <c r="L270" s="4"/>
    </row>
    <row r="271" spans="1:12" ht="20.100000000000001" customHeight="1" thickBot="1" x14ac:dyDescent="0.3">
      <c r="A271" s="77" t="s">
        <v>525</v>
      </c>
      <c r="B271" s="78" t="s">
        <v>65</v>
      </c>
      <c r="C271" s="79" t="s">
        <v>2</v>
      </c>
      <c r="D271" s="80" t="s">
        <v>604</v>
      </c>
      <c r="E271" s="81" t="s">
        <v>63</v>
      </c>
      <c r="F271" s="82" t="s">
        <v>2</v>
      </c>
      <c r="G271" s="78" t="s">
        <v>63</v>
      </c>
      <c r="H271" s="83">
        <v>0</v>
      </c>
      <c r="I271" s="83">
        <v>0</v>
      </c>
      <c r="J271" s="84">
        <f>J272</f>
        <v>160.91</v>
      </c>
      <c r="K271" s="85">
        <f>K272</f>
        <v>33581.916999999994</v>
      </c>
      <c r="L271" s="4"/>
    </row>
    <row r="272" spans="1:12" ht="75" customHeight="1" thickBot="1" x14ac:dyDescent="0.3">
      <c r="A272" s="138">
        <v>55401</v>
      </c>
      <c r="B272" s="95" t="s">
        <v>90</v>
      </c>
      <c r="C272" s="95" t="s">
        <v>117</v>
      </c>
      <c r="D272" s="56" t="s">
        <v>586</v>
      </c>
      <c r="E272" s="57" t="s">
        <v>64</v>
      </c>
      <c r="F272" s="58">
        <v>208.7</v>
      </c>
      <c r="G272" s="59">
        <v>208.7</v>
      </c>
      <c r="H272" s="60">
        <v>150.91</v>
      </c>
      <c r="I272" s="60">
        <v>10</v>
      </c>
      <c r="J272" s="60">
        <f t="shared" si="8"/>
        <v>160.91</v>
      </c>
      <c r="K272" s="139">
        <f t="shared" si="9"/>
        <v>33581.916999999994</v>
      </c>
      <c r="L272" s="4"/>
    </row>
    <row r="273" spans="1:12" ht="20.100000000000001" customHeight="1" thickBot="1" x14ac:dyDescent="0.3">
      <c r="A273" s="77" t="s">
        <v>526</v>
      </c>
      <c r="B273" s="78" t="s">
        <v>65</v>
      </c>
      <c r="C273" s="79" t="s">
        <v>2</v>
      </c>
      <c r="D273" s="80" t="s">
        <v>440</v>
      </c>
      <c r="E273" s="81" t="s">
        <v>63</v>
      </c>
      <c r="F273" s="82" t="s">
        <v>2</v>
      </c>
      <c r="G273" s="78" t="s">
        <v>63</v>
      </c>
      <c r="H273" s="83">
        <v>0</v>
      </c>
      <c r="I273" s="83">
        <v>0</v>
      </c>
      <c r="J273" s="84">
        <f>J274</f>
        <v>2396.17</v>
      </c>
      <c r="K273" s="85">
        <f>K274</f>
        <v>2444.0934000000002</v>
      </c>
      <c r="L273" s="4"/>
    </row>
    <row r="274" spans="1:12" ht="30" customHeight="1" thickBot="1" x14ac:dyDescent="0.3">
      <c r="A274" s="144">
        <v>55501</v>
      </c>
      <c r="B274" s="71" t="s">
        <v>61</v>
      </c>
      <c r="C274" s="71">
        <v>60010</v>
      </c>
      <c r="D274" s="72" t="s">
        <v>441</v>
      </c>
      <c r="E274" s="73" t="s">
        <v>79</v>
      </c>
      <c r="F274" s="74">
        <v>1.02</v>
      </c>
      <c r="G274" s="75">
        <v>1.02</v>
      </c>
      <c r="H274" s="76">
        <v>2096.17</v>
      </c>
      <c r="I274" s="76">
        <v>300</v>
      </c>
      <c r="J274" s="76">
        <f t="shared" si="8"/>
        <v>2396.17</v>
      </c>
      <c r="K274" s="145">
        <f t="shared" si="9"/>
        <v>2444.0934000000002</v>
      </c>
      <c r="L274" s="4"/>
    </row>
    <row r="275" spans="1:12" ht="20.100000000000001" customHeight="1" thickBot="1" x14ac:dyDescent="0.3">
      <c r="A275" s="77" t="s">
        <v>527</v>
      </c>
      <c r="B275" s="78" t="s">
        <v>61</v>
      </c>
      <c r="C275" s="79" t="s">
        <v>2</v>
      </c>
      <c r="D275" s="80" t="s">
        <v>424</v>
      </c>
      <c r="E275" s="81" t="s">
        <v>63</v>
      </c>
      <c r="F275" s="82" t="s">
        <v>2</v>
      </c>
      <c r="G275" s="78" t="s">
        <v>63</v>
      </c>
      <c r="H275" s="83">
        <v>0</v>
      </c>
      <c r="I275" s="83">
        <v>0</v>
      </c>
      <c r="J275" s="84">
        <f>J276</f>
        <v>15</v>
      </c>
      <c r="K275" s="85">
        <f>K276</f>
        <v>270</v>
      </c>
      <c r="L275" s="4"/>
    </row>
    <row r="276" spans="1:12" ht="15" customHeight="1" thickBot="1" x14ac:dyDescent="0.3">
      <c r="A276" s="144">
        <v>55601</v>
      </c>
      <c r="B276" s="71" t="s">
        <v>61</v>
      </c>
      <c r="C276" s="71">
        <v>60487</v>
      </c>
      <c r="D276" s="72" t="s">
        <v>425</v>
      </c>
      <c r="E276" s="73" t="s">
        <v>62</v>
      </c>
      <c r="F276" s="74">
        <v>18</v>
      </c>
      <c r="G276" s="75">
        <v>18</v>
      </c>
      <c r="H276" s="76">
        <v>15</v>
      </c>
      <c r="I276" s="76">
        <v>0</v>
      </c>
      <c r="J276" s="76">
        <f t="shared" si="8"/>
        <v>15</v>
      </c>
      <c r="K276" s="145">
        <f t="shared" si="9"/>
        <v>270</v>
      </c>
      <c r="L276" s="4"/>
    </row>
    <row r="277" spans="1:12" ht="20.100000000000001" customHeight="1" thickBot="1" x14ac:dyDescent="0.3">
      <c r="A277" s="45" t="s">
        <v>528</v>
      </c>
      <c r="B277" s="46" t="s">
        <v>65</v>
      </c>
      <c r="C277" s="47" t="s">
        <v>2</v>
      </c>
      <c r="D277" s="48" t="s">
        <v>268</v>
      </c>
      <c r="E277" s="49" t="s">
        <v>63</v>
      </c>
      <c r="F277" s="50" t="s">
        <v>2</v>
      </c>
      <c r="G277" s="46" t="s">
        <v>63</v>
      </c>
      <c r="H277" s="51">
        <v>0</v>
      </c>
      <c r="I277" s="51">
        <v>0</v>
      </c>
      <c r="J277" s="52">
        <f>J278+J279+J280+J281+J282+J283+J284+J285+J286+J287+J288+J289+J290+J291+J292+J293+J294+J295+J296+J297+J298+J299+J300+J301+J302+J303+J304+J305+J306+J307+J308+J309+J310+J311</f>
        <v>1376.23</v>
      </c>
      <c r="K277" s="53">
        <f>K278+K279+K280+K281+K282+K283+K284+K285+K286+K287+K288+K289+K290+K291+K292+K293+K294+K295+K296+K297+K298+K299+K300+K301+K302+K303+K304+K305+K306+K307+K308+K309+K310+K311</f>
        <v>17466.07</v>
      </c>
      <c r="L277" s="4"/>
    </row>
    <row r="278" spans="1:12" ht="15" customHeight="1" x14ac:dyDescent="0.25">
      <c r="A278" s="138">
        <v>56001</v>
      </c>
      <c r="B278" s="55" t="s">
        <v>61</v>
      </c>
      <c r="C278" s="55">
        <v>70391</v>
      </c>
      <c r="D278" s="56" t="s">
        <v>449</v>
      </c>
      <c r="E278" s="57" t="s">
        <v>62</v>
      </c>
      <c r="F278" s="58">
        <v>70</v>
      </c>
      <c r="G278" s="59">
        <v>70</v>
      </c>
      <c r="H278" s="60">
        <v>0.18</v>
      </c>
      <c r="I278" s="60">
        <v>0.6</v>
      </c>
      <c r="J278" s="60">
        <f t="shared" si="8"/>
        <v>0.78</v>
      </c>
      <c r="K278" s="139">
        <f t="shared" si="9"/>
        <v>54.6</v>
      </c>
      <c r="L278" s="4"/>
    </row>
    <row r="279" spans="1:12" ht="45" customHeight="1" x14ac:dyDescent="0.25">
      <c r="A279" s="142">
        <v>56002</v>
      </c>
      <c r="B279" s="67" t="s">
        <v>65</v>
      </c>
      <c r="C279" s="67">
        <v>91924</v>
      </c>
      <c r="D279" s="68" t="s">
        <v>605</v>
      </c>
      <c r="E279" s="17" t="s">
        <v>76</v>
      </c>
      <c r="F279" s="69">
        <v>530</v>
      </c>
      <c r="G279" s="16">
        <v>530</v>
      </c>
      <c r="H279" s="70">
        <v>1.92</v>
      </c>
      <c r="I279" s="70">
        <v>0.87</v>
      </c>
      <c r="J279" s="70">
        <f t="shared" si="8"/>
        <v>2.79</v>
      </c>
      <c r="K279" s="143">
        <f t="shared" si="9"/>
        <v>1478.7</v>
      </c>
      <c r="L279" s="4"/>
    </row>
    <row r="280" spans="1:12" ht="45" customHeight="1" x14ac:dyDescent="0.25">
      <c r="A280" s="142">
        <v>56003</v>
      </c>
      <c r="B280" s="67" t="s">
        <v>65</v>
      </c>
      <c r="C280" s="67">
        <v>91926</v>
      </c>
      <c r="D280" s="68" t="s">
        <v>606</v>
      </c>
      <c r="E280" s="17" t="s">
        <v>76</v>
      </c>
      <c r="F280" s="69">
        <v>370</v>
      </c>
      <c r="G280" s="16">
        <v>370</v>
      </c>
      <c r="H280" s="70">
        <v>2.96</v>
      </c>
      <c r="I280" s="70">
        <v>1</v>
      </c>
      <c r="J280" s="70">
        <f t="shared" si="8"/>
        <v>3.96</v>
      </c>
      <c r="K280" s="143">
        <f t="shared" si="9"/>
        <v>1465.2</v>
      </c>
      <c r="L280" s="4"/>
    </row>
    <row r="281" spans="1:12" ht="15" customHeight="1" x14ac:dyDescent="0.25">
      <c r="A281" s="142">
        <v>56004</v>
      </c>
      <c r="B281" s="67" t="s">
        <v>61</v>
      </c>
      <c r="C281" s="67">
        <v>70564</v>
      </c>
      <c r="D281" s="68" t="s">
        <v>444</v>
      </c>
      <c r="E281" s="17" t="s">
        <v>76</v>
      </c>
      <c r="F281" s="69">
        <v>125</v>
      </c>
      <c r="G281" s="16">
        <v>125</v>
      </c>
      <c r="H281" s="70">
        <v>3.9</v>
      </c>
      <c r="I281" s="70">
        <v>2</v>
      </c>
      <c r="J281" s="70">
        <f t="shared" si="8"/>
        <v>5.9</v>
      </c>
      <c r="K281" s="143">
        <f t="shared" si="9"/>
        <v>737.5</v>
      </c>
      <c r="L281" s="4"/>
    </row>
    <row r="282" spans="1:12" ht="30" customHeight="1" x14ac:dyDescent="0.25">
      <c r="A282" s="142">
        <v>56005</v>
      </c>
      <c r="B282" s="67" t="s">
        <v>65</v>
      </c>
      <c r="C282" s="67">
        <v>91936</v>
      </c>
      <c r="D282" s="68" t="s">
        <v>607</v>
      </c>
      <c r="E282" s="17" t="s">
        <v>62</v>
      </c>
      <c r="F282" s="69">
        <v>36</v>
      </c>
      <c r="G282" s="16">
        <v>36</v>
      </c>
      <c r="H282" s="70">
        <v>6.4</v>
      </c>
      <c r="I282" s="70">
        <v>8</v>
      </c>
      <c r="J282" s="70">
        <f t="shared" si="8"/>
        <v>14.4</v>
      </c>
      <c r="K282" s="143">
        <f t="shared" si="9"/>
        <v>518.4</v>
      </c>
      <c r="L282" s="4"/>
    </row>
    <row r="283" spans="1:12" ht="45" customHeight="1" x14ac:dyDescent="0.25">
      <c r="A283" s="142">
        <v>56006</v>
      </c>
      <c r="B283" s="67" t="s">
        <v>65</v>
      </c>
      <c r="C283" s="67">
        <v>91939</v>
      </c>
      <c r="D283" s="68" t="s">
        <v>608</v>
      </c>
      <c r="E283" s="17" t="s">
        <v>62</v>
      </c>
      <c r="F283" s="69">
        <v>8</v>
      </c>
      <c r="G283" s="16">
        <v>8</v>
      </c>
      <c r="H283" s="70">
        <v>8.49</v>
      </c>
      <c r="I283" s="70">
        <v>20</v>
      </c>
      <c r="J283" s="70">
        <f t="shared" si="8"/>
        <v>28.490000000000002</v>
      </c>
      <c r="K283" s="143">
        <f t="shared" si="9"/>
        <v>227.92000000000002</v>
      </c>
      <c r="L283" s="4"/>
    </row>
    <row r="284" spans="1:12" ht="45" customHeight="1" x14ac:dyDescent="0.25">
      <c r="A284" s="142">
        <v>56007</v>
      </c>
      <c r="B284" s="67" t="s">
        <v>65</v>
      </c>
      <c r="C284" s="67">
        <v>91941</v>
      </c>
      <c r="D284" s="68" t="s">
        <v>609</v>
      </c>
      <c r="E284" s="17" t="s">
        <v>62</v>
      </c>
      <c r="F284" s="69">
        <v>13</v>
      </c>
      <c r="G284" s="16">
        <v>13</v>
      </c>
      <c r="H284" s="70">
        <v>3.85</v>
      </c>
      <c r="I284" s="70">
        <v>6</v>
      </c>
      <c r="J284" s="70">
        <f t="shared" si="8"/>
        <v>9.85</v>
      </c>
      <c r="K284" s="143">
        <f t="shared" si="9"/>
        <v>128.04999999999998</v>
      </c>
      <c r="L284" s="4"/>
    </row>
    <row r="285" spans="1:12" ht="45" customHeight="1" x14ac:dyDescent="0.25">
      <c r="A285" s="142">
        <v>56008</v>
      </c>
      <c r="B285" s="67" t="s">
        <v>65</v>
      </c>
      <c r="C285" s="67">
        <v>91940</v>
      </c>
      <c r="D285" s="68" t="s">
        <v>610</v>
      </c>
      <c r="E285" s="17" t="s">
        <v>62</v>
      </c>
      <c r="F285" s="69">
        <v>10</v>
      </c>
      <c r="G285" s="16">
        <v>10</v>
      </c>
      <c r="H285" s="70">
        <v>5.4</v>
      </c>
      <c r="I285" s="70">
        <v>10</v>
      </c>
      <c r="J285" s="70">
        <f t="shared" si="8"/>
        <v>15.4</v>
      </c>
      <c r="K285" s="143">
        <f t="shared" si="9"/>
        <v>154</v>
      </c>
      <c r="L285" s="4"/>
    </row>
    <row r="286" spans="1:12" ht="15" customHeight="1" x14ac:dyDescent="0.25">
      <c r="A286" s="142">
        <v>56009</v>
      </c>
      <c r="B286" s="67" t="s">
        <v>61</v>
      </c>
      <c r="C286" s="67">
        <v>70930</v>
      </c>
      <c r="D286" s="68" t="s">
        <v>611</v>
      </c>
      <c r="E286" s="17" t="s">
        <v>62</v>
      </c>
      <c r="F286" s="69">
        <v>40</v>
      </c>
      <c r="G286" s="16">
        <v>40</v>
      </c>
      <c r="H286" s="70">
        <v>2.15</v>
      </c>
      <c r="I286" s="70">
        <v>2</v>
      </c>
      <c r="J286" s="70">
        <f t="shared" si="8"/>
        <v>4.1500000000000004</v>
      </c>
      <c r="K286" s="143">
        <f t="shared" si="9"/>
        <v>166</v>
      </c>
      <c r="L286" s="4"/>
    </row>
    <row r="287" spans="1:12" ht="15" customHeight="1" x14ac:dyDescent="0.25">
      <c r="A287" s="142">
        <v>560010</v>
      </c>
      <c r="B287" s="67" t="s">
        <v>61</v>
      </c>
      <c r="C287" s="67">
        <v>70929</v>
      </c>
      <c r="D287" s="68" t="s">
        <v>612</v>
      </c>
      <c r="E287" s="17" t="s">
        <v>62</v>
      </c>
      <c r="F287" s="69">
        <v>20</v>
      </c>
      <c r="G287" s="16">
        <v>20</v>
      </c>
      <c r="H287" s="70">
        <v>8.76</v>
      </c>
      <c r="I287" s="70">
        <v>10</v>
      </c>
      <c r="J287" s="70">
        <f t="shared" si="8"/>
        <v>18.759999999999998</v>
      </c>
      <c r="K287" s="143">
        <f t="shared" si="9"/>
        <v>375.19999999999993</v>
      </c>
      <c r="L287" s="4"/>
    </row>
    <row r="288" spans="1:12" ht="15" customHeight="1" x14ac:dyDescent="0.25">
      <c r="A288" s="142">
        <v>560011</v>
      </c>
      <c r="B288" s="67" t="s">
        <v>61</v>
      </c>
      <c r="C288" s="67">
        <v>70932</v>
      </c>
      <c r="D288" s="68" t="s">
        <v>613</v>
      </c>
      <c r="E288" s="17" t="s">
        <v>62</v>
      </c>
      <c r="F288" s="69">
        <v>60</v>
      </c>
      <c r="G288" s="16">
        <v>60</v>
      </c>
      <c r="H288" s="70">
        <v>0.25</v>
      </c>
      <c r="I288" s="70">
        <v>1</v>
      </c>
      <c r="J288" s="70">
        <f t="shared" si="8"/>
        <v>1.25</v>
      </c>
      <c r="K288" s="143">
        <f t="shared" si="9"/>
        <v>75</v>
      </c>
      <c r="L288" s="4"/>
    </row>
    <row r="289" spans="1:12" ht="45" customHeight="1" x14ac:dyDescent="0.25">
      <c r="A289" s="142">
        <v>560012</v>
      </c>
      <c r="B289" s="67" t="s">
        <v>65</v>
      </c>
      <c r="C289" s="67">
        <v>93653</v>
      </c>
      <c r="D289" s="68" t="s">
        <v>614</v>
      </c>
      <c r="E289" s="17" t="s">
        <v>62</v>
      </c>
      <c r="F289" s="69">
        <v>2</v>
      </c>
      <c r="G289" s="16">
        <v>2</v>
      </c>
      <c r="H289" s="70">
        <v>9.82</v>
      </c>
      <c r="I289" s="70">
        <v>1</v>
      </c>
      <c r="J289" s="70">
        <f t="shared" si="8"/>
        <v>10.82</v>
      </c>
      <c r="K289" s="143">
        <f t="shared" si="9"/>
        <v>21.64</v>
      </c>
      <c r="L289" s="4"/>
    </row>
    <row r="290" spans="1:12" ht="45" customHeight="1" x14ac:dyDescent="0.25">
      <c r="A290" s="142">
        <v>560013</v>
      </c>
      <c r="B290" s="67" t="s">
        <v>65</v>
      </c>
      <c r="C290" s="67">
        <v>93654</v>
      </c>
      <c r="D290" s="68" t="s">
        <v>615</v>
      </c>
      <c r="E290" s="17" t="s">
        <v>62</v>
      </c>
      <c r="F290" s="69">
        <v>4</v>
      </c>
      <c r="G290" s="16">
        <v>4</v>
      </c>
      <c r="H290" s="70">
        <v>9.9700000000000006</v>
      </c>
      <c r="I290" s="70">
        <v>1</v>
      </c>
      <c r="J290" s="70">
        <f t="shared" si="8"/>
        <v>10.97</v>
      </c>
      <c r="K290" s="143">
        <f t="shared" si="9"/>
        <v>43.88</v>
      </c>
      <c r="L290" s="4"/>
    </row>
    <row r="291" spans="1:12" ht="45" customHeight="1" x14ac:dyDescent="0.25">
      <c r="A291" s="142">
        <v>560014</v>
      </c>
      <c r="B291" s="67" t="s">
        <v>65</v>
      </c>
      <c r="C291" s="67">
        <v>93655</v>
      </c>
      <c r="D291" s="68" t="s">
        <v>616</v>
      </c>
      <c r="E291" s="17" t="s">
        <v>62</v>
      </c>
      <c r="F291" s="69">
        <v>3</v>
      </c>
      <c r="G291" s="16">
        <v>3</v>
      </c>
      <c r="H291" s="70">
        <v>10.49</v>
      </c>
      <c r="I291" s="70">
        <v>2</v>
      </c>
      <c r="J291" s="70">
        <f t="shared" si="8"/>
        <v>12.49</v>
      </c>
      <c r="K291" s="143">
        <f t="shared" si="9"/>
        <v>37.47</v>
      </c>
      <c r="L291" s="4"/>
    </row>
    <row r="292" spans="1:12" ht="45" customHeight="1" x14ac:dyDescent="0.25">
      <c r="A292" s="142">
        <v>560015</v>
      </c>
      <c r="B292" s="67" t="s">
        <v>65</v>
      </c>
      <c r="C292" s="67">
        <v>93671</v>
      </c>
      <c r="D292" s="68" t="s">
        <v>469</v>
      </c>
      <c r="E292" s="17" t="s">
        <v>62</v>
      </c>
      <c r="F292" s="69">
        <v>1</v>
      </c>
      <c r="G292" s="16">
        <v>1</v>
      </c>
      <c r="H292" s="70">
        <v>66.989999999999995</v>
      </c>
      <c r="I292" s="70">
        <v>10</v>
      </c>
      <c r="J292" s="70">
        <f t="shared" si="8"/>
        <v>76.989999999999995</v>
      </c>
      <c r="K292" s="143">
        <f t="shared" si="9"/>
        <v>76.989999999999995</v>
      </c>
      <c r="L292" s="4"/>
    </row>
    <row r="293" spans="1:12" ht="15" customHeight="1" x14ac:dyDescent="0.25">
      <c r="A293" s="142">
        <v>560016</v>
      </c>
      <c r="B293" s="67" t="s">
        <v>61</v>
      </c>
      <c r="C293" s="67">
        <v>71251</v>
      </c>
      <c r="D293" s="68" t="s">
        <v>617</v>
      </c>
      <c r="E293" s="17" t="s">
        <v>76</v>
      </c>
      <c r="F293" s="69">
        <v>42</v>
      </c>
      <c r="G293" s="16">
        <v>42</v>
      </c>
      <c r="H293" s="70">
        <v>8.01</v>
      </c>
      <c r="I293" s="70">
        <v>10</v>
      </c>
      <c r="J293" s="70">
        <f t="shared" si="8"/>
        <v>18.009999999999998</v>
      </c>
      <c r="K293" s="143">
        <f t="shared" si="9"/>
        <v>756.42</v>
      </c>
      <c r="L293" s="4"/>
    </row>
    <row r="294" spans="1:12" ht="60" customHeight="1" x14ac:dyDescent="0.25">
      <c r="A294" s="142">
        <v>560017</v>
      </c>
      <c r="B294" s="67" t="s">
        <v>65</v>
      </c>
      <c r="C294" s="67">
        <v>91845</v>
      </c>
      <c r="D294" s="68" t="s">
        <v>618</v>
      </c>
      <c r="E294" s="17" t="s">
        <v>76</v>
      </c>
      <c r="F294" s="69">
        <v>130</v>
      </c>
      <c r="G294" s="16">
        <v>130</v>
      </c>
      <c r="H294" s="70">
        <v>4.88</v>
      </c>
      <c r="I294" s="70">
        <v>2</v>
      </c>
      <c r="J294" s="70">
        <f t="shared" si="8"/>
        <v>6.88</v>
      </c>
      <c r="K294" s="143">
        <f t="shared" si="9"/>
        <v>894.4</v>
      </c>
      <c r="L294" s="4"/>
    </row>
    <row r="295" spans="1:12" ht="60" customHeight="1" x14ac:dyDescent="0.25">
      <c r="A295" s="142">
        <v>560018</v>
      </c>
      <c r="B295" s="67" t="s">
        <v>65</v>
      </c>
      <c r="C295" s="67">
        <v>91847</v>
      </c>
      <c r="D295" s="68" t="s">
        <v>619</v>
      </c>
      <c r="E295" s="17" t="s">
        <v>76</v>
      </c>
      <c r="F295" s="69">
        <v>6</v>
      </c>
      <c r="G295" s="16">
        <v>6</v>
      </c>
      <c r="H295" s="70">
        <v>8.74</v>
      </c>
      <c r="I295" s="70">
        <v>3</v>
      </c>
      <c r="J295" s="70">
        <f t="shared" si="8"/>
        <v>11.74</v>
      </c>
      <c r="K295" s="143">
        <f t="shared" si="9"/>
        <v>70.44</v>
      </c>
      <c r="L295" s="4"/>
    </row>
    <row r="296" spans="1:12" ht="60" customHeight="1" x14ac:dyDescent="0.25">
      <c r="A296" s="142">
        <v>560019</v>
      </c>
      <c r="B296" s="67" t="s">
        <v>65</v>
      </c>
      <c r="C296" s="67">
        <v>91854</v>
      </c>
      <c r="D296" s="68" t="s">
        <v>620</v>
      </c>
      <c r="E296" s="17" t="s">
        <v>76</v>
      </c>
      <c r="F296" s="69">
        <v>75</v>
      </c>
      <c r="G296" s="16">
        <v>75</v>
      </c>
      <c r="H296" s="70">
        <v>3.98</v>
      </c>
      <c r="I296" s="70">
        <v>5</v>
      </c>
      <c r="J296" s="70">
        <f t="shared" si="8"/>
        <v>8.98</v>
      </c>
      <c r="K296" s="143">
        <f t="shared" si="9"/>
        <v>673.5</v>
      </c>
      <c r="L296" s="4"/>
    </row>
    <row r="297" spans="1:12" ht="60" customHeight="1" x14ac:dyDescent="0.25">
      <c r="A297" s="142">
        <v>560020</v>
      </c>
      <c r="B297" s="67" t="s">
        <v>65</v>
      </c>
      <c r="C297" s="67">
        <v>91856</v>
      </c>
      <c r="D297" s="68" t="s">
        <v>621</v>
      </c>
      <c r="E297" s="17" t="s">
        <v>76</v>
      </c>
      <c r="F297" s="69">
        <v>3</v>
      </c>
      <c r="G297" s="16">
        <v>3</v>
      </c>
      <c r="H297" s="70">
        <v>5.89</v>
      </c>
      <c r="I297" s="70">
        <v>5</v>
      </c>
      <c r="J297" s="70">
        <f t="shared" si="8"/>
        <v>10.89</v>
      </c>
      <c r="K297" s="143">
        <f t="shared" si="9"/>
        <v>32.67</v>
      </c>
      <c r="L297" s="4"/>
    </row>
    <row r="298" spans="1:12" ht="30" customHeight="1" x14ac:dyDescent="0.25">
      <c r="A298" s="142">
        <v>560021</v>
      </c>
      <c r="B298" s="67" t="s">
        <v>61</v>
      </c>
      <c r="C298" s="67">
        <v>71450</v>
      </c>
      <c r="D298" s="68" t="s">
        <v>622</v>
      </c>
      <c r="E298" s="17" t="s">
        <v>62</v>
      </c>
      <c r="F298" s="69">
        <v>4</v>
      </c>
      <c r="G298" s="16">
        <v>4</v>
      </c>
      <c r="H298" s="70">
        <v>136.41999999999999</v>
      </c>
      <c r="I298" s="70">
        <v>20</v>
      </c>
      <c r="J298" s="70">
        <f t="shared" si="8"/>
        <v>156.41999999999999</v>
      </c>
      <c r="K298" s="143">
        <f t="shared" si="9"/>
        <v>625.67999999999995</v>
      </c>
      <c r="L298" s="4"/>
    </row>
    <row r="299" spans="1:12" ht="15" customHeight="1" x14ac:dyDescent="0.25">
      <c r="A299" s="142">
        <v>560022</v>
      </c>
      <c r="B299" s="67" t="s">
        <v>61</v>
      </c>
      <c r="C299" s="67">
        <v>71440</v>
      </c>
      <c r="D299" s="68" t="s">
        <v>460</v>
      </c>
      <c r="E299" s="17" t="s">
        <v>62</v>
      </c>
      <c r="F299" s="69">
        <v>4</v>
      </c>
      <c r="G299" s="16">
        <v>4</v>
      </c>
      <c r="H299" s="70">
        <v>8.32</v>
      </c>
      <c r="I299" s="70">
        <v>7</v>
      </c>
      <c r="J299" s="70">
        <f t="shared" si="8"/>
        <v>15.32</v>
      </c>
      <c r="K299" s="143">
        <f t="shared" si="9"/>
        <v>61.28</v>
      </c>
      <c r="L299" s="4"/>
    </row>
    <row r="300" spans="1:12" ht="15" customHeight="1" x14ac:dyDescent="0.25">
      <c r="A300" s="142">
        <v>560023</v>
      </c>
      <c r="B300" s="67" t="s">
        <v>61</v>
      </c>
      <c r="C300" s="67">
        <v>71441</v>
      </c>
      <c r="D300" s="68" t="s">
        <v>459</v>
      </c>
      <c r="E300" s="17" t="s">
        <v>62</v>
      </c>
      <c r="F300" s="69">
        <v>3</v>
      </c>
      <c r="G300" s="16">
        <v>3</v>
      </c>
      <c r="H300" s="70">
        <v>12.08</v>
      </c>
      <c r="I300" s="70">
        <v>10</v>
      </c>
      <c r="J300" s="70">
        <f t="shared" si="8"/>
        <v>22.08</v>
      </c>
      <c r="K300" s="143">
        <f t="shared" si="9"/>
        <v>66.239999999999995</v>
      </c>
      <c r="L300" s="4"/>
    </row>
    <row r="301" spans="1:12" ht="30" customHeight="1" x14ac:dyDescent="0.25">
      <c r="A301" s="142">
        <v>560024</v>
      </c>
      <c r="B301" s="67" t="s">
        <v>65</v>
      </c>
      <c r="C301" s="67">
        <v>97610</v>
      </c>
      <c r="D301" s="68" t="s">
        <v>623</v>
      </c>
      <c r="E301" s="17" t="s">
        <v>62</v>
      </c>
      <c r="F301" s="69">
        <v>42</v>
      </c>
      <c r="G301" s="16">
        <v>42</v>
      </c>
      <c r="H301" s="70">
        <v>10.199999999999999</v>
      </c>
      <c r="I301" s="70">
        <v>4</v>
      </c>
      <c r="J301" s="70">
        <f t="shared" si="8"/>
        <v>14.2</v>
      </c>
      <c r="K301" s="143">
        <f t="shared" si="9"/>
        <v>596.4</v>
      </c>
      <c r="L301" s="4"/>
    </row>
    <row r="302" spans="1:12" ht="30" customHeight="1" x14ac:dyDescent="0.25">
      <c r="A302" s="142">
        <v>560025</v>
      </c>
      <c r="B302" s="67" t="s">
        <v>65</v>
      </c>
      <c r="C302" s="67">
        <v>100903</v>
      </c>
      <c r="D302" s="68" t="s">
        <v>466</v>
      </c>
      <c r="E302" s="17" t="s">
        <v>62</v>
      </c>
      <c r="F302" s="69">
        <v>48</v>
      </c>
      <c r="G302" s="16">
        <v>48</v>
      </c>
      <c r="H302" s="70">
        <v>19.170000000000002</v>
      </c>
      <c r="I302" s="70">
        <v>3</v>
      </c>
      <c r="J302" s="70">
        <f t="shared" si="8"/>
        <v>22.17</v>
      </c>
      <c r="K302" s="143">
        <f t="shared" si="9"/>
        <v>1064.1600000000001</v>
      </c>
      <c r="L302" s="4"/>
    </row>
    <row r="303" spans="1:12" ht="30" customHeight="1" x14ac:dyDescent="0.25">
      <c r="A303" s="142">
        <v>560026</v>
      </c>
      <c r="B303" s="96" t="s">
        <v>90</v>
      </c>
      <c r="C303" s="96" t="s">
        <v>94</v>
      </c>
      <c r="D303" s="68" t="s">
        <v>624</v>
      </c>
      <c r="E303" s="17" t="s">
        <v>62</v>
      </c>
      <c r="F303" s="69">
        <v>24</v>
      </c>
      <c r="G303" s="16">
        <v>24</v>
      </c>
      <c r="H303" s="70">
        <v>91.28</v>
      </c>
      <c r="I303" s="70">
        <v>5</v>
      </c>
      <c r="J303" s="70">
        <f t="shared" si="8"/>
        <v>96.28</v>
      </c>
      <c r="K303" s="143">
        <f t="shared" si="9"/>
        <v>2310.7200000000003</v>
      </c>
      <c r="L303" s="4"/>
    </row>
    <row r="304" spans="1:12" ht="30" customHeight="1" x14ac:dyDescent="0.25">
      <c r="A304" s="142">
        <v>560027</v>
      </c>
      <c r="B304" s="67" t="s">
        <v>61</v>
      </c>
      <c r="C304" s="67">
        <v>71645</v>
      </c>
      <c r="D304" s="68" t="s">
        <v>625</v>
      </c>
      <c r="E304" s="17" t="s">
        <v>62</v>
      </c>
      <c r="F304" s="69">
        <v>21</v>
      </c>
      <c r="G304" s="16">
        <v>21</v>
      </c>
      <c r="H304" s="70">
        <v>168.09</v>
      </c>
      <c r="I304" s="70">
        <v>5</v>
      </c>
      <c r="J304" s="70">
        <f t="shared" si="8"/>
        <v>173.09</v>
      </c>
      <c r="K304" s="143">
        <f t="shared" si="9"/>
        <v>3634.89</v>
      </c>
      <c r="L304" s="4"/>
    </row>
    <row r="305" spans="1:12" ht="15" customHeight="1" x14ac:dyDescent="0.25">
      <c r="A305" s="142">
        <v>560028</v>
      </c>
      <c r="B305" s="67" t="s">
        <v>61</v>
      </c>
      <c r="C305" s="67">
        <v>71722</v>
      </c>
      <c r="D305" s="68" t="s">
        <v>626</v>
      </c>
      <c r="E305" s="17" t="s">
        <v>62</v>
      </c>
      <c r="F305" s="69">
        <v>14</v>
      </c>
      <c r="G305" s="16">
        <v>14</v>
      </c>
      <c r="H305" s="70">
        <v>1.95</v>
      </c>
      <c r="I305" s="70">
        <v>1</v>
      </c>
      <c r="J305" s="70">
        <f t="shared" si="8"/>
        <v>2.95</v>
      </c>
      <c r="K305" s="143">
        <f t="shared" si="9"/>
        <v>41.300000000000004</v>
      </c>
      <c r="L305" s="4"/>
    </row>
    <row r="306" spans="1:12" ht="15" customHeight="1" x14ac:dyDescent="0.25">
      <c r="A306" s="142">
        <v>560029</v>
      </c>
      <c r="B306" s="67" t="s">
        <v>61</v>
      </c>
      <c r="C306" s="67">
        <v>71861</v>
      </c>
      <c r="D306" s="68" t="s">
        <v>450</v>
      </c>
      <c r="E306" s="17" t="s">
        <v>62</v>
      </c>
      <c r="F306" s="69">
        <v>70</v>
      </c>
      <c r="G306" s="16">
        <v>70</v>
      </c>
      <c r="H306" s="70">
        <v>0.13</v>
      </c>
      <c r="I306" s="70">
        <v>0.38</v>
      </c>
      <c r="J306" s="70">
        <f t="shared" si="8"/>
        <v>0.51</v>
      </c>
      <c r="K306" s="143">
        <f t="shared" si="9"/>
        <v>35.700000000000003</v>
      </c>
      <c r="L306" s="4"/>
    </row>
    <row r="307" spans="1:12" ht="60" customHeight="1" x14ac:dyDescent="0.25">
      <c r="A307" s="142">
        <v>560030</v>
      </c>
      <c r="B307" s="67" t="s">
        <v>65</v>
      </c>
      <c r="C307" s="67">
        <v>101879</v>
      </c>
      <c r="D307" s="68" t="s">
        <v>472</v>
      </c>
      <c r="E307" s="17" t="s">
        <v>62</v>
      </c>
      <c r="F307" s="69">
        <v>1</v>
      </c>
      <c r="G307" s="16">
        <v>1</v>
      </c>
      <c r="H307" s="70">
        <v>516.15</v>
      </c>
      <c r="I307" s="70">
        <v>20</v>
      </c>
      <c r="J307" s="70">
        <f t="shared" si="8"/>
        <v>536.15</v>
      </c>
      <c r="K307" s="143">
        <f t="shared" si="9"/>
        <v>536.15</v>
      </c>
      <c r="L307" s="4"/>
    </row>
    <row r="308" spans="1:12" ht="15" customHeight="1" x14ac:dyDescent="0.25">
      <c r="A308" s="142">
        <v>560031</v>
      </c>
      <c r="B308" s="67" t="s">
        <v>61</v>
      </c>
      <c r="C308" s="67">
        <v>72395</v>
      </c>
      <c r="D308" s="68" t="s">
        <v>627</v>
      </c>
      <c r="E308" s="17" t="s">
        <v>62</v>
      </c>
      <c r="F308" s="69">
        <v>11</v>
      </c>
      <c r="G308" s="16">
        <v>11</v>
      </c>
      <c r="H308" s="70">
        <v>4.4800000000000004</v>
      </c>
      <c r="I308" s="70">
        <v>1</v>
      </c>
      <c r="J308" s="70">
        <f t="shared" si="8"/>
        <v>5.48</v>
      </c>
      <c r="K308" s="143">
        <f t="shared" si="9"/>
        <v>60.28</v>
      </c>
      <c r="L308" s="4"/>
    </row>
    <row r="309" spans="1:12" ht="15" customHeight="1" x14ac:dyDescent="0.25">
      <c r="A309" s="142">
        <v>560032</v>
      </c>
      <c r="B309" s="67" t="s">
        <v>61</v>
      </c>
      <c r="C309" s="67">
        <v>72578</v>
      </c>
      <c r="D309" s="68" t="s">
        <v>456</v>
      </c>
      <c r="E309" s="17" t="s">
        <v>62</v>
      </c>
      <c r="F309" s="69">
        <v>8</v>
      </c>
      <c r="G309" s="16">
        <v>8</v>
      </c>
      <c r="H309" s="70">
        <v>8.07</v>
      </c>
      <c r="I309" s="70">
        <v>10</v>
      </c>
      <c r="J309" s="70">
        <f t="shared" si="8"/>
        <v>18.07</v>
      </c>
      <c r="K309" s="143">
        <f t="shared" si="9"/>
        <v>144.56</v>
      </c>
      <c r="L309" s="4"/>
    </row>
    <row r="310" spans="1:12" ht="15" customHeight="1" x14ac:dyDescent="0.25">
      <c r="A310" s="142">
        <v>560033</v>
      </c>
      <c r="B310" s="67" t="s">
        <v>61</v>
      </c>
      <c r="C310" s="67">
        <v>72585</v>
      </c>
      <c r="D310" s="68" t="s">
        <v>457</v>
      </c>
      <c r="E310" s="17" t="s">
        <v>62</v>
      </c>
      <c r="F310" s="69">
        <v>3</v>
      </c>
      <c r="G310" s="16">
        <v>3</v>
      </c>
      <c r="H310" s="70">
        <v>11.94</v>
      </c>
      <c r="I310" s="70">
        <v>10</v>
      </c>
      <c r="J310" s="70">
        <f t="shared" si="8"/>
        <v>21.939999999999998</v>
      </c>
      <c r="K310" s="143">
        <f t="shared" si="9"/>
        <v>65.819999999999993</v>
      </c>
      <c r="L310" s="4"/>
    </row>
    <row r="311" spans="1:12" ht="15" customHeight="1" thickBot="1" x14ac:dyDescent="0.3">
      <c r="A311" s="140">
        <v>560034</v>
      </c>
      <c r="B311" s="61" t="s">
        <v>61</v>
      </c>
      <c r="C311" s="61">
        <v>72578</v>
      </c>
      <c r="D311" s="62" t="s">
        <v>456</v>
      </c>
      <c r="E311" s="63" t="s">
        <v>62</v>
      </c>
      <c r="F311" s="64">
        <v>13</v>
      </c>
      <c r="G311" s="65">
        <v>13</v>
      </c>
      <c r="H311" s="66">
        <v>8.07</v>
      </c>
      <c r="I311" s="66">
        <v>10</v>
      </c>
      <c r="J311" s="66">
        <f t="shared" si="8"/>
        <v>18.07</v>
      </c>
      <c r="K311" s="141">
        <f t="shared" si="9"/>
        <v>234.91</v>
      </c>
      <c r="L311" s="4"/>
    </row>
    <row r="312" spans="1:12" ht="20.100000000000001" customHeight="1" thickBot="1" x14ac:dyDescent="0.3">
      <c r="A312" s="45" t="s">
        <v>529</v>
      </c>
      <c r="B312" s="46" t="s">
        <v>65</v>
      </c>
      <c r="C312" s="47" t="s">
        <v>2</v>
      </c>
      <c r="D312" s="48" t="s">
        <v>270</v>
      </c>
      <c r="E312" s="49" t="s">
        <v>63</v>
      </c>
      <c r="F312" s="50" t="s">
        <v>2</v>
      </c>
      <c r="G312" s="46" t="s">
        <v>63</v>
      </c>
      <c r="H312" s="51">
        <v>0</v>
      </c>
      <c r="I312" s="52" t="s">
        <v>2</v>
      </c>
      <c r="J312" s="52">
        <f>J313+J341+J368+J373+J401</f>
        <v>5536.6</v>
      </c>
      <c r="K312" s="53">
        <f>K313+K341+K368+K373+K401</f>
        <v>28216.33</v>
      </c>
      <c r="L312" s="4"/>
    </row>
    <row r="313" spans="1:12" ht="20.100000000000001" customHeight="1" thickBot="1" x14ac:dyDescent="0.3">
      <c r="A313" s="77" t="s">
        <v>530</v>
      </c>
      <c r="B313" s="78" t="s">
        <v>65</v>
      </c>
      <c r="C313" s="79" t="s">
        <v>2</v>
      </c>
      <c r="D313" s="80" t="s">
        <v>628</v>
      </c>
      <c r="E313" s="81" t="s">
        <v>63</v>
      </c>
      <c r="F313" s="82" t="s">
        <v>2</v>
      </c>
      <c r="G313" s="78" t="s">
        <v>63</v>
      </c>
      <c r="H313" s="83">
        <v>0</v>
      </c>
      <c r="I313" s="84" t="s">
        <v>2</v>
      </c>
      <c r="J313" s="84">
        <f>J314+J317+J326+J338</f>
        <v>3971.02</v>
      </c>
      <c r="K313" s="85">
        <f>K314+K317+K326+K338</f>
        <v>18165.02</v>
      </c>
      <c r="L313" s="4"/>
    </row>
    <row r="314" spans="1:12" ht="20.100000000000001" customHeight="1" thickBot="1" x14ac:dyDescent="0.3">
      <c r="A314" s="86" t="s">
        <v>531</v>
      </c>
      <c r="B314" s="87" t="s">
        <v>65</v>
      </c>
      <c r="C314" s="88" t="s">
        <v>2</v>
      </c>
      <c r="D314" s="89" t="s">
        <v>118</v>
      </c>
      <c r="E314" s="90" t="s">
        <v>63</v>
      </c>
      <c r="F314" s="91" t="s">
        <v>2</v>
      </c>
      <c r="G314" s="87" t="s">
        <v>63</v>
      </c>
      <c r="H314" s="92">
        <v>0</v>
      </c>
      <c r="I314" s="93" t="s">
        <v>2</v>
      </c>
      <c r="J314" s="93">
        <f>J315+J316</f>
        <v>288.99</v>
      </c>
      <c r="K314" s="94">
        <f>K315+K316</f>
        <v>950.31999999999994</v>
      </c>
      <c r="L314" s="4"/>
    </row>
    <row r="315" spans="1:12" ht="15" customHeight="1" x14ac:dyDescent="0.25">
      <c r="A315" s="138">
        <v>57111</v>
      </c>
      <c r="B315" s="55" t="s">
        <v>61</v>
      </c>
      <c r="C315" s="55">
        <v>80926</v>
      </c>
      <c r="D315" s="56" t="s">
        <v>629</v>
      </c>
      <c r="E315" s="57" t="s">
        <v>62</v>
      </c>
      <c r="F315" s="58">
        <v>2</v>
      </c>
      <c r="G315" s="59">
        <v>2</v>
      </c>
      <c r="H315" s="60">
        <v>82.82</v>
      </c>
      <c r="I315" s="60">
        <v>20</v>
      </c>
      <c r="J315" s="60">
        <f t="shared" si="8"/>
        <v>102.82</v>
      </c>
      <c r="K315" s="139">
        <f t="shared" si="9"/>
        <v>205.64</v>
      </c>
      <c r="L315" s="4"/>
    </row>
    <row r="316" spans="1:12" ht="45" customHeight="1" thickBot="1" x14ac:dyDescent="0.3">
      <c r="A316" s="140">
        <v>57112</v>
      </c>
      <c r="B316" s="61" t="s">
        <v>65</v>
      </c>
      <c r="C316" s="61">
        <v>94794</v>
      </c>
      <c r="D316" s="62" t="s">
        <v>630</v>
      </c>
      <c r="E316" s="63" t="s">
        <v>62</v>
      </c>
      <c r="F316" s="64">
        <v>4</v>
      </c>
      <c r="G316" s="65">
        <v>4</v>
      </c>
      <c r="H316" s="66">
        <v>176.17</v>
      </c>
      <c r="I316" s="66">
        <v>10</v>
      </c>
      <c r="J316" s="66">
        <f t="shared" si="8"/>
        <v>186.17</v>
      </c>
      <c r="K316" s="141">
        <f t="shared" si="9"/>
        <v>744.68</v>
      </c>
      <c r="L316" s="4"/>
    </row>
    <row r="317" spans="1:12" ht="20.100000000000001" customHeight="1" thickBot="1" x14ac:dyDescent="0.3">
      <c r="A317" s="86" t="s">
        <v>532</v>
      </c>
      <c r="B317" s="87" t="s">
        <v>65</v>
      </c>
      <c r="C317" s="88" t="s">
        <v>2</v>
      </c>
      <c r="D317" s="89" t="s">
        <v>631</v>
      </c>
      <c r="E317" s="90" t="s">
        <v>63</v>
      </c>
      <c r="F317" s="91" t="s">
        <v>2</v>
      </c>
      <c r="G317" s="87" t="s">
        <v>63</v>
      </c>
      <c r="H317" s="92">
        <v>0</v>
      </c>
      <c r="I317" s="93" t="s">
        <v>2</v>
      </c>
      <c r="J317" s="93">
        <f>J318+J319+J320+J321+J322+J323+J324+J325</f>
        <v>1271.7400000000002</v>
      </c>
      <c r="K317" s="94">
        <f>K318+K319+K320+K321+K322+K323+K324+K325</f>
        <v>4711.66</v>
      </c>
      <c r="L317" s="4"/>
    </row>
    <row r="318" spans="1:12" ht="15" customHeight="1" x14ac:dyDescent="0.25">
      <c r="A318" s="138">
        <v>57121</v>
      </c>
      <c r="B318" s="55" t="s">
        <v>61</v>
      </c>
      <c r="C318" s="55">
        <v>80590</v>
      </c>
      <c r="D318" s="56" t="s">
        <v>632</v>
      </c>
      <c r="E318" s="57" t="s">
        <v>62</v>
      </c>
      <c r="F318" s="58">
        <v>8</v>
      </c>
      <c r="G318" s="59">
        <v>8</v>
      </c>
      <c r="H318" s="60">
        <v>98.2</v>
      </c>
      <c r="I318" s="60">
        <v>10</v>
      </c>
      <c r="J318" s="60">
        <f t="shared" si="8"/>
        <v>108.2</v>
      </c>
      <c r="K318" s="139">
        <f t="shared" si="9"/>
        <v>865.6</v>
      </c>
      <c r="L318" s="4"/>
    </row>
    <row r="319" spans="1:12" ht="15" customHeight="1" x14ac:dyDescent="0.25">
      <c r="A319" s="142">
        <v>57122</v>
      </c>
      <c r="B319" s="67" t="s">
        <v>61</v>
      </c>
      <c r="C319" s="67">
        <v>80542</v>
      </c>
      <c r="D319" s="68" t="s">
        <v>633</v>
      </c>
      <c r="E319" s="17" t="s">
        <v>62</v>
      </c>
      <c r="F319" s="69">
        <v>2</v>
      </c>
      <c r="G319" s="16">
        <v>2</v>
      </c>
      <c r="H319" s="70">
        <v>93.93</v>
      </c>
      <c r="I319" s="70">
        <v>60</v>
      </c>
      <c r="J319" s="70">
        <f t="shared" si="8"/>
        <v>153.93</v>
      </c>
      <c r="K319" s="143">
        <f t="shared" si="9"/>
        <v>307.86</v>
      </c>
      <c r="L319" s="4"/>
    </row>
    <row r="320" spans="1:12" ht="30" customHeight="1" x14ac:dyDescent="0.25">
      <c r="A320" s="142">
        <v>57123</v>
      </c>
      <c r="B320" s="67" t="s">
        <v>61</v>
      </c>
      <c r="C320" s="67">
        <v>80572</v>
      </c>
      <c r="D320" s="68" t="s">
        <v>634</v>
      </c>
      <c r="E320" s="17" t="s">
        <v>62</v>
      </c>
      <c r="F320" s="69">
        <v>8</v>
      </c>
      <c r="G320" s="16">
        <v>8</v>
      </c>
      <c r="H320" s="70">
        <v>128.91</v>
      </c>
      <c r="I320" s="70">
        <v>5</v>
      </c>
      <c r="J320" s="70">
        <f t="shared" si="8"/>
        <v>133.91</v>
      </c>
      <c r="K320" s="143">
        <f t="shared" si="9"/>
        <v>1071.28</v>
      </c>
      <c r="L320" s="4"/>
    </row>
    <row r="321" spans="1:12" ht="45" customHeight="1" x14ac:dyDescent="0.25">
      <c r="A321" s="142">
        <v>57124</v>
      </c>
      <c r="B321" s="67" t="s">
        <v>61</v>
      </c>
      <c r="C321" s="67">
        <v>80573</v>
      </c>
      <c r="D321" s="68" t="s">
        <v>635</v>
      </c>
      <c r="E321" s="17" t="s">
        <v>62</v>
      </c>
      <c r="F321" s="69">
        <v>2</v>
      </c>
      <c r="G321" s="16">
        <v>2</v>
      </c>
      <c r="H321" s="70">
        <v>770.86</v>
      </c>
      <c r="I321" s="70">
        <v>5</v>
      </c>
      <c r="J321" s="70">
        <f t="shared" si="8"/>
        <v>775.86</v>
      </c>
      <c r="K321" s="143">
        <f t="shared" si="9"/>
        <v>1551.72</v>
      </c>
      <c r="L321" s="4"/>
    </row>
    <row r="322" spans="1:12" ht="30" customHeight="1" x14ac:dyDescent="0.25">
      <c r="A322" s="142">
        <v>57125</v>
      </c>
      <c r="B322" s="67" t="s">
        <v>65</v>
      </c>
      <c r="C322" s="67">
        <v>86883</v>
      </c>
      <c r="D322" s="68" t="s">
        <v>636</v>
      </c>
      <c r="E322" s="17" t="s">
        <v>62</v>
      </c>
      <c r="F322" s="69">
        <v>10</v>
      </c>
      <c r="G322" s="16">
        <v>10</v>
      </c>
      <c r="H322" s="70">
        <v>8.74</v>
      </c>
      <c r="I322" s="70">
        <v>2</v>
      </c>
      <c r="J322" s="70">
        <f t="shared" si="8"/>
        <v>10.74</v>
      </c>
      <c r="K322" s="143">
        <f t="shared" si="9"/>
        <v>107.4</v>
      </c>
      <c r="L322" s="4"/>
    </row>
    <row r="323" spans="1:12" ht="15" customHeight="1" x14ac:dyDescent="0.25">
      <c r="A323" s="142">
        <v>57126</v>
      </c>
      <c r="B323" s="67" t="s">
        <v>61</v>
      </c>
      <c r="C323" s="67">
        <v>80556</v>
      </c>
      <c r="D323" s="68" t="s">
        <v>637</v>
      </c>
      <c r="E323" s="17" t="s">
        <v>62</v>
      </c>
      <c r="F323" s="69">
        <v>10</v>
      </c>
      <c r="G323" s="16">
        <v>10</v>
      </c>
      <c r="H323" s="70">
        <v>4.32</v>
      </c>
      <c r="I323" s="70">
        <v>9</v>
      </c>
      <c r="J323" s="70">
        <f t="shared" si="8"/>
        <v>13.32</v>
      </c>
      <c r="K323" s="143">
        <f t="shared" si="9"/>
        <v>133.19999999999999</v>
      </c>
      <c r="L323" s="4"/>
    </row>
    <row r="324" spans="1:12" ht="45" customHeight="1" x14ac:dyDescent="0.25">
      <c r="A324" s="142">
        <v>57127</v>
      </c>
      <c r="B324" s="67" t="s">
        <v>65</v>
      </c>
      <c r="C324" s="67">
        <v>86877</v>
      </c>
      <c r="D324" s="68" t="s">
        <v>638</v>
      </c>
      <c r="E324" s="17" t="s">
        <v>62</v>
      </c>
      <c r="F324" s="69">
        <v>10</v>
      </c>
      <c r="G324" s="16">
        <v>10</v>
      </c>
      <c r="H324" s="70">
        <v>61.38</v>
      </c>
      <c r="I324" s="70">
        <v>4</v>
      </c>
      <c r="J324" s="70">
        <f t="shared" si="8"/>
        <v>65.38</v>
      </c>
      <c r="K324" s="143">
        <f t="shared" si="9"/>
        <v>653.79999999999995</v>
      </c>
      <c r="L324" s="4"/>
    </row>
    <row r="325" spans="1:12" ht="15" customHeight="1" thickBot="1" x14ac:dyDescent="0.3">
      <c r="A325" s="140">
        <v>57128</v>
      </c>
      <c r="B325" s="61" t="s">
        <v>61</v>
      </c>
      <c r="C325" s="61">
        <v>80550</v>
      </c>
      <c r="D325" s="62" t="s">
        <v>639</v>
      </c>
      <c r="E325" s="63" t="s">
        <v>119</v>
      </c>
      <c r="F325" s="64">
        <v>2</v>
      </c>
      <c r="G325" s="65">
        <v>2</v>
      </c>
      <c r="H325" s="66">
        <v>5.4</v>
      </c>
      <c r="I325" s="66">
        <v>5</v>
      </c>
      <c r="J325" s="66">
        <f t="shared" si="8"/>
        <v>10.4</v>
      </c>
      <c r="K325" s="141">
        <f t="shared" si="9"/>
        <v>20.8</v>
      </c>
      <c r="L325" s="4"/>
    </row>
    <row r="326" spans="1:12" ht="20.100000000000001" customHeight="1" thickBot="1" x14ac:dyDescent="0.3">
      <c r="A326" s="86" t="s">
        <v>533</v>
      </c>
      <c r="B326" s="87" t="s">
        <v>65</v>
      </c>
      <c r="C326" s="88" t="s">
        <v>2</v>
      </c>
      <c r="D326" s="89" t="s">
        <v>640</v>
      </c>
      <c r="E326" s="90" t="s">
        <v>63</v>
      </c>
      <c r="F326" s="91" t="s">
        <v>2</v>
      </c>
      <c r="G326" s="87" t="s">
        <v>63</v>
      </c>
      <c r="H326" s="92">
        <v>0</v>
      </c>
      <c r="I326" s="93" t="s">
        <v>2</v>
      </c>
      <c r="J326" s="93">
        <f>J327+J328+J329+J330+J331+J332+J333+J334+J335+J336+J337</f>
        <v>2258.4</v>
      </c>
      <c r="K326" s="94">
        <f>K327+K328+K329+K330+K331+K332+K333+K334+K335+K336+K337</f>
        <v>11688.199999999999</v>
      </c>
      <c r="L326" s="4"/>
    </row>
    <row r="327" spans="1:12" ht="15" customHeight="1" x14ac:dyDescent="0.25">
      <c r="A327" s="138">
        <v>57131</v>
      </c>
      <c r="B327" s="55" t="s">
        <v>61</v>
      </c>
      <c r="C327" s="55">
        <v>80502</v>
      </c>
      <c r="D327" s="56" t="s">
        <v>641</v>
      </c>
      <c r="E327" s="57" t="s">
        <v>62</v>
      </c>
      <c r="F327" s="58">
        <v>8</v>
      </c>
      <c r="G327" s="59">
        <v>8</v>
      </c>
      <c r="H327" s="60">
        <v>236.13</v>
      </c>
      <c r="I327" s="60">
        <v>30</v>
      </c>
      <c r="J327" s="60">
        <f t="shared" si="8"/>
        <v>266.13</v>
      </c>
      <c r="K327" s="139">
        <f t="shared" si="9"/>
        <v>2129.04</v>
      </c>
      <c r="L327" s="4"/>
    </row>
    <row r="328" spans="1:12" ht="30" customHeight="1" x14ac:dyDescent="0.25">
      <c r="A328" s="142">
        <v>57132</v>
      </c>
      <c r="B328" s="67" t="s">
        <v>65</v>
      </c>
      <c r="C328" s="67">
        <v>95471</v>
      </c>
      <c r="D328" s="68" t="s">
        <v>120</v>
      </c>
      <c r="E328" s="17" t="s">
        <v>62</v>
      </c>
      <c r="F328" s="69">
        <v>2</v>
      </c>
      <c r="G328" s="16">
        <v>2</v>
      </c>
      <c r="H328" s="70">
        <v>723.3</v>
      </c>
      <c r="I328" s="70">
        <v>15</v>
      </c>
      <c r="J328" s="70">
        <f t="shared" si="8"/>
        <v>738.3</v>
      </c>
      <c r="K328" s="143">
        <f t="shared" si="9"/>
        <v>1476.6</v>
      </c>
      <c r="L328" s="4"/>
    </row>
    <row r="329" spans="1:12" ht="30" customHeight="1" x14ac:dyDescent="0.25">
      <c r="A329" s="142">
        <v>57133</v>
      </c>
      <c r="B329" s="67" t="s">
        <v>61</v>
      </c>
      <c r="C329" s="67">
        <v>80517</v>
      </c>
      <c r="D329" s="68" t="s">
        <v>642</v>
      </c>
      <c r="E329" s="17" t="s">
        <v>62</v>
      </c>
      <c r="F329" s="69">
        <v>8</v>
      </c>
      <c r="G329" s="16">
        <v>8</v>
      </c>
      <c r="H329" s="70">
        <v>315.57</v>
      </c>
      <c r="I329" s="70">
        <v>30</v>
      </c>
      <c r="J329" s="70">
        <f t="shared" ref="J329:J389" si="10">H329+I329</f>
        <v>345.57</v>
      </c>
      <c r="K329" s="143">
        <f t="shared" ref="K329:K389" si="11">F329*J329</f>
        <v>2764.56</v>
      </c>
      <c r="L329" s="4"/>
    </row>
    <row r="330" spans="1:12" ht="30" customHeight="1" x14ac:dyDescent="0.25">
      <c r="A330" s="142">
        <v>57134</v>
      </c>
      <c r="B330" s="67" t="s">
        <v>61</v>
      </c>
      <c r="C330" s="67">
        <v>80519</v>
      </c>
      <c r="D330" s="68" t="s">
        <v>643</v>
      </c>
      <c r="E330" s="17" t="s">
        <v>62</v>
      </c>
      <c r="F330" s="69">
        <v>2</v>
      </c>
      <c r="G330" s="16">
        <v>2</v>
      </c>
      <c r="H330" s="70">
        <v>440.75</v>
      </c>
      <c r="I330" s="70">
        <v>30</v>
      </c>
      <c r="J330" s="70">
        <f t="shared" si="10"/>
        <v>470.75</v>
      </c>
      <c r="K330" s="143">
        <f t="shared" si="11"/>
        <v>941.5</v>
      </c>
      <c r="L330" s="4"/>
    </row>
    <row r="331" spans="1:12" ht="15" customHeight="1" x14ac:dyDescent="0.25">
      <c r="A331" s="142">
        <v>57135</v>
      </c>
      <c r="B331" s="67" t="s">
        <v>61</v>
      </c>
      <c r="C331" s="67">
        <v>80513</v>
      </c>
      <c r="D331" s="68" t="s">
        <v>644</v>
      </c>
      <c r="E331" s="17" t="s">
        <v>62</v>
      </c>
      <c r="F331" s="69">
        <v>10</v>
      </c>
      <c r="G331" s="16">
        <v>10</v>
      </c>
      <c r="H331" s="70">
        <v>11.03</v>
      </c>
      <c r="I331" s="70">
        <v>10</v>
      </c>
      <c r="J331" s="70">
        <f t="shared" si="10"/>
        <v>21.03</v>
      </c>
      <c r="K331" s="143">
        <f t="shared" si="11"/>
        <v>210.3</v>
      </c>
      <c r="L331" s="4"/>
    </row>
    <row r="332" spans="1:12" ht="30" customHeight="1" x14ac:dyDescent="0.25">
      <c r="A332" s="142">
        <v>57136</v>
      </c>
      <c r="B332" s="67" t="s">
        <v>61</v>
      </c>
      <c r="C332" s="67">
        <v>80514</v>
      </c>
      <c r="D332" s="68" t="s">
        <v>645</v>
      </c>
      <c r="E332" s="17" t="s">
        <v>62</v>
      </c>
      <c r="F332" s="69">
        <v>10</v>
      </c>
      <c r="G332" s="16">
        <v>10</v>
      </c>
      <c r="H332" s="70">
        <v>44.52</v>
      </c>
      <c r="I332" s="70">
        <v>5</v>
      </c>
      <c r="J332" s="70">
        <f t="shared" si="10"/>
        <v>49.52</v>
      </c>
      <c r="K332" s="143">
        <f t="shared" si="11"/>
        <v>495.20000000000005</v>
      </c>
      <c r="L332" s="4"/>
    </row>
    <row r="333" spans="1:12" ht="15" customHeight="1" x14ac:dyDescent="0.25">
      <c r="A333" s="142" t="s">
        <v>647</v>
      </c>
      <c r="B333" s="67" t="s">
        <v>61</v>
      </c>
      <c r="C333" s="67">
        <v>80510</v>
      </c>
      <c r="D333" s="68" t="s">
        <v>646</v>
      </c>
      <c r="E333" s="17" t="s">
        <v>62</v>
      </c>
      <c r="F333" s="69">
        <v>10</v>
      </c>
      <c r="G333" s="16">
        <v>10</v>
      </c>
      <c r="H333" s="70">
        <v>13.36</v>
      </c>
      <c r="I333" s="70">
        <v>5</v>
      </c>
      <c r="J333" s="70">
        <f t="shared" si="10"/>
        <v>18.36</v>
      </c>
      <c r="K333" s="143">
        <f t="shared" si="11"/>
        <v>183.6</v>
      </c>
      <c r="L333" s="4"/>
    </row>
    <row r="334" spans="1:12" ht="15" customHeight="1" x14ac:dyDescent="0.25">
      <c r="A334" s="142">
        <v>57138</v>
      </c>
      <c r="B334" s="67" t="s">
        <v>61</v>
      </c>
      <c r="C334" s="67">
        <v>80520</v>
      </c>
      <c r="D334" s="68" t="s">
        <v>648</v>
      </c>
      <c r="E334" s="17" t="s">
        <v>121</v>
      </c>
      <c r="F334" s="69">
        <v>10</v>
      </c>
      <c r="G334" s="16">
        <v>10</v>
      </c>
      <c r="H334" s="70">
        <v>6.67</v>
      </c>
      <c r="I334" s="70">
        <v>7</v>
      </c>
      <c r="J334" s="70">
        <f t="shared" si="10"/>
        <v>13.67</v>
      </c>
      <c r="K334" s="143">
        <f t="shared" si="11"/>
        <v>136.69999999999999</v>
      </c>
      <c r="L334" s="4"/>
    </row>
    <row r="335" spans="1:12" ht="30" customHeight="1" x14ac:dyDescent="0.25">
      <c r="A335" s="142">
        <v>57139</v>
      </c>
      <c r="B335" s="67" t="s">
        <v>61</v>
      </c>
      <c r="C335" s="67">
        <v>80526</v>
      </c>
      <c r="D335" s="68" t="s">
        <v>649</v>
      </c>
      <c r="E335" s="17" t="s">
        <v>62</v>
      </c>
      <c r="F335" s="69">
        <v>10</v>
      </c>
      <c r="G335" s="16">
        <v>10</v>
      </c>
      <c r="H335" s="70">
        <v>155.55000000000001</v>
      </c>
      <c r="I335" s="70">
        <v>3</v>
      </c>
      <c r="J335" s="70">
        <f t="shared" si="10"/>
        <v>158.55000000000001</v>
      </c>
      <c r="K335" s="143">
        <f t="shared" si="11"/>
        <v>1585.5</v>
      </c>
      <c r="L335" s="4"/>
    </row>
    <row r="336" spans="1:12" ht="45" customHeight="1" x14ac:dyDescent="0.25">
      <c r="A336" s="142">
        <v>571310</v>
      </c>
      <c r="B336" s="96" t="s">
        <v>90</v>
      </c>
      <c r="C336" s="96" t="s">
        <v>122</v>
      </c>
      <c r="D336" s="68" t="s">
        <v>650</v>
      </c>
      <c r="E336" s="17" t="s">
        <v>62</v>
      </c>
      <c r="F336" s="69">
        <v>10</v>
      </c>
      <c r="G336" s="16">
        <v>10</v>
      </c>
      <c r="H336" s="70">
        <v>63.39</v>
      </c>
      <c r="I336" s="70">
        <v>6</v>
      </c>
      <c r="J336" s="70">
        <f t="shared" si="10"/>
        <v>69.39</v>
      </c>
      <c r="K336" s="143">
        <f t="shared" si="11"/>
        <v>693.9</v>
      </c>
      <c r="L336" s="4"/>
    </row>
    <row r="337" spans="1:12" ht="30" customHeight="1" thickBot="1" x14ac:dyDescent="0.3">
      <c r="A337" s="140">
        <v>571311</v>
      </c>
      <c r="B337" s="97" t="s">
        <v>90</v>
      </c>
      <c r="C337" s="97" t="s">
        <v>123</v>
      </c>
      <c r="D337" s="62" t="s">
        <v>651</v>
      </c>
      <c r="E337" s="63" t="s">
        <v>62</v>
      </c>
      <c r="F337" s="64">
        <v>10</v>
      </c>
      <c r="G337" s="65">
        <v>10</v>
      </c>
      <c r="H337" s="66">
        <v>102.13</v>
      </c>
      <c r="I337" s="66">
        <v>5</v>
      </c>
      <c r="J337" s="66">
        <f t="shared" si="10"/>
        <v>107.13</v>
      </c>
      <c r="K337" s="141">
        <f t="shared" si="11"/>
        <v>1071.3</v>
      </c>
      <c r="L337" s="4"/>
    </row>
    <row r="338" spans="1:12" ht="20.100000000000001" customHeight="1" thickBot="1" x14ac:dyDescent="0.3">
      <c r="A338" s="86" t="s">
        <v>534</v>
      </c>
      <c r="B338" s="100" t="s">
        <v>61</v>
      </c>
      <c r="C338" s="101" t="s">
        <v>2</v>
      </c>
      <c r="D338" s="89" t="s">
        <v>124</v>
      </c>
      <c r="E338" s="90" t="s">
        <v>63</v>
      </c>
      <c r="F338" s="91" t="s">
        <v>2</v>
      </c>
      <c r="G338" s="87" t="s">
        <v>63</v>
      </c>
      <c r="H338" s="92">
        <v>0</v>
      </c>
      <c r="I338" s="93" t="s">
        <v>2</v>
      </c>
      <c r="J338" s="93">
        <f>J339+J340</f>
        <v>151.88999999999999</v>
      </c>
      <c r="K338" s="94">
        <f>K339+K340</f>
        <v>814.83999999999992</v>
      </c>
      <c r="L338" s="4"/>
    </row>
    <row r="339" spans="1:12" ht="30" customHeight="1" x14ac:dyDescent="0.25">
      <c r="A339" s="138">
        <v>57141</v>
      </c>
      <c r="B339" s="95" t="s">
        <v>90</v>
      </c>
      <c r="C339" s="95" t="s">
        <v>125</v>
      </c>
      <c r="D339" s="56" t="s">
        <v>652</v>
      </c>
      <c r="E339" s="57" t="s">
        <v>62</v>
      </c>
      <c r="F339" s="58">
        <v>8</v>
      </c>
      <c r="G339" s="59">
        <v>8</v>
      </c>
      <c r="H339" s="60">
        <v>45.82</v>
      </c>
      <c r="I339" s="60">
        <v>6</v>
      </c>
      <c r="J339" s="60">
        <f t="shared" si="10"/>
        <v>51.82</v>
      </c>
      <c r="K339" s="139">
        <f t="shared" si="11"/>
        <v>414.56</v>
      </c>
      <c r="L339" s="4"/>
    </row>
    <row r="340" spans="1:12" ht="30" customHeight="1" thickBot="1" x14ac:dyDescent="0.3">
      <c r="A340" s="140">
        <v>57142</v>
      </c>
      <c r="B340" s="97" t="s">
        <v>90</v>
      </c>
      <c r="C340" s="97" t="s">
        <v>126</v>
      </c>
      <c r="D340" s="62" t="s">
        <v>653</v>
      </c>
      <c r="E340" s="63" t="s">
        <v>62</v>
      </c>
      <c r="F340" s="64">
        <v>4</v>
      </c>
      <c r="G340" s="65">
        <v>4</v>
      </c>
      <c r="H340" s="66">
        <v>91.07</v>
      </c>
      <c r="I340" s="66">
        <v>9</v>
      </c>
      <c r="J340" s="66">
        <f t="shared" si="10"/>
        <v>100.07</v>
      </c>
      <c r="K340" s="141">
        <f t="shared" si="11"/>
        <v>400.28</v>
      </c>
      <c r="L340" s="4"/>
    </row>
    <row r="341" spans="1:12" ht="20.100000000000001" customHeight="1" thickBot="1" x14ac:dyDescent="0.3">
      <c r="A341" s="77" t="s">
        <v>535</v>
      </c>
      <c r="B341" s="78" t="s">
        <v>65</v>
      </c>
      <c r="C341" s="79" t="s">
        <v>2</v>
      </c>
      <c r="D341" s="80" t="s">
        <v>654</v>
      </c>
      <c r="E341" s="81" t="s">
        <v>63</v>
      </c>
      <c r="F341" s="82" t="s">
        <v>2</v>
      </c>
      <c r="G341" s="78" t="s">
        <v>63</v>
      </c>
      <c r="H341" s="83">
        <v>0</v>
      </c>
      <c r="I341" s="84" t="s">
        <v>2</v>
      </c>
      <c r="J341" s="84">
        <f>J342+J346+J348+J352+J358+J361+J364</f>
        <v>519.78</v>
      </c>
      <c r="K341" s="85">
        <f>K342+K346+K348+K352+K358+K361+K364</f>
        <v>4564.32</v>
      </c>
      <c r="L341" s="4"/>
    </row>
    <row r="342" spans="1:12" ht="20.100000000000001" customHeight="1" thickBot="1" x14ac:dyDescent="0.3">
      <c r="A342" s="86" t="s">
        <v>536</v>
      </c>
      <c r="B342" s="87" t="s">
        <v>65</v>
      </c>
      <c r="C342" s="88" t="s">
        <v>2</v>
      </c>
      <c r="D342" s="89" t="s">
        <v>655</v>
      </c>
      <c r="E342" s="90" t="s">
        <v>63</v>
      </c>
      <c r="F342" s="91" t="s">
        <v>2</v>
      </c>
      <c r="G342" s="87" t="s">
        <v>63</v>
      </c>
      <c r="H342" s="92">
        <v>0</v>
      </c>
      <c r="I342" s="93" t="s">
        <v>2</v>
      </c>
      <c r="J342" s="93">
        <f>J343+J344+J345</f>
        <v>80.39</v>
      </c>
      <c r="K342" s="94">
        <f>K343+K344+K345</f>
        <v>1943.2800000000002</v>
      </c>
      <c r="L342" s="4"/>
    </row>
    <row r="343" spans="1:12" ht="15" customHeight="1" x14ac:dyDescent="0.25">
      <c r="A343" s="138">
        <v>57211</v>
      </c>
      <c r="B343" s="55" t="s">
        <v>61</v>
      </c>
      <c r="C343" s="55">
        <v>81003</v>
      </c>
      <c r="D343" s="56" t="s">
        <v>656</v>
      </c>
      <c r="E343" s="57" t="s">
        <v>76</v>
      </c>
      <c r="F343" s="58">
        <v>30</v>
      </c>
      <c r="G343" s="59">
        <v>30</v>
      </c>
      <c r="H343" s="60">
        <v>4.1900000000000004</v>
      </c>
      <c r="I343" s="60">
        <v>4</v>
      </c>
      <c r="J343" s="60">
        <f t="shared" si="10"/>
        <v>8.1900000000000013</v>
      </c>
      <c r="K343" s="139">
        <f t="shared" si="11"/>
        <v>245.70000000000005</v>
      </c>
      <c r="L343" s="4"/>
    </row>
    <row r="344" spans="1:12" ht="45" customHeight="1" x14ac:dyDescent="0.25">
      <c r="A344" s="142">
        <v>57212</v>
      </c>
      <c r="B344" s="67" t="s">
        <v>65</v>
      </c>
      <c r="C344" s="67">
        <v>89449</v>
      </c>
      <c r="D344" s="68" t="s">
        <v>657</v>
      </c>
      <c r="E344" s="17" t="s">
        <v>76</v>
      </c>
      <c r="F344" s="69">
        <v>36</v>
      </c>
      <c r="G344" s="16">
        <v>36</v>
      </c>
      <c r="H344" s="70">
        <v>20.86</v>
      </c>
      <c r="I344" s="70">
        <v>1.25</v>
      </c>
      <c r="J344" s="70">
        <f t="shared" si="10"/>
        <v>22.11</v>
      </c>
      <c r="K344" s="143">
        <f t="shared" si="11"/>
        <v>795.96</v>
      </c>
      <c r="L344" s="4"/>
    </row>
    <row r="345" spans="1:12" ht="15" customHeight="1" thickBot="1" x14ac:dyDescent="0.3">
      <c r="A345" s="140">
        <v>57213</v>
      </c>
      <c r="B345" s="61" t="s">
        <v>61</v>
      </c>
      <c r="C345" s="61">
        <v>81008</v>
      </c>
      <c r="D345" s="62" t="s">
        <v>658</v>
      </c>
      <c r="E345" s="63" t="s">
        <v>76</v>
      </c>
      <c r="F345" s="64">
        <v>18</v>
      </c>
      <c r="G345" s="65">
        <v>18</v>
      </c>
      <c r="H345" s="66">
        <v>43.09</v>
      </c>
      <c r="I345" s="66">
        <v>7</v>
      </c>
      <c r="J345" s="66">
        <f t="shared" si="10"/>
        <v>50.09</v>
      </c>
      <c r="K345" s="141">
        <f t="shared" si="11"/>
        <v>901.62000000000012</v>
      </c>
      <c r="L345" s="4"/>
    </row>
    <row r="346" spans="1:12" ht="20.100000000000001" customHeight="1" thickBot="1" x14ac:dyDescent="0.3">
      <c r="A346" s="86" t="s">
        <v>537</v>
      </c>
      <c r="B346" s="87" t="s">
        <v>65</v>
      </c>
      <c r="C346" s="88" t="s">
        <v>2</v>
      </c>
      <c r="D346" s="89" t="s">
        <v>659</v>
      </c>
      <c r="E346" s="90" t="s">
        <v>63</v>
      </c>
      <c r="F346" s="91" t="s">
        <v>2</v>
      </c>
      <c r="G346" s="87" t="s">
        <v>63</v>
      </c>
      <c r="H346" s="92">
        <v>0</v>
      </c>
      <c r="I346" s="93" t="s">
        <v>2</v>
      </c>
      <c r="J346" s="93">
        <f>J347</f>
        <v>9.4600000000000009</v>
      </c>
      <c r="K346" s="94">
        <f>K347</f>
        <v>37.840000000000003</v>
      </c>
      <c r="L346" s="4"/>
    </row>
    <row r="347" spans="1:12" ht="15" customHeight="1" thickBot="1" x14ac:dyDescent="0.3">
      <c r="A347" s="144">
        <v>57221</v>
      </c>
      <c r="B347" s="71" t="s">
        <v>61</v>
      </c>
      <c r="C347" s="71">
        <v>81179</v>
      </c>
      <c r="D347" s="72" t="s">
        <v>660</v>
      </c>
      <c r="E347" s="73" t="s">
        <v>62</v>
      </c>
      <c r="F347" s="74">
        <v>4</v>
      </c>
      <c r="G347" s="75">
        <v>4</v>
      </c>
      <c r="H347" s="76">
        <v>4.46</v>
      </c>
      <c r="I347" s="76">
        <v>5</v>
      </c>
      <c r="J347" s="76">
        <f t="shared" si="10"/>
        <v>9.4600000000000009</v>
      </c>
      <c r="K347" s="145">
        <f t="shared" si="11"/>
        <v>37.840000000000003</v>
      </c>
      <c r="L347" s="4"/>
    </row>
    <row r="348" spans="1:12" ht="20.100000000000001" customHeight="1" thickBot="1" x14ac:dyDescent="0.3">
      <c r="A348" s="86" t="s">
        <v>538</v>
      </c>
      <c r="B348" s="87" t="s">
        <v>65</v>
      </c>
      <c r="C348" s="88" t="s">
        <v>2</v>
      </c>
      <c r="D348" s="89" t="s">
        <v>128</v>
      </c>
      <c r="E348" s="90" t="s">
        <v>63</v>
      </c>
      <c r="F348" s="91" t="s">
        <v>2</v>
      </c>
      <c r="G348" s="87" t="s">
        <v>63</v>
      </c>
      <c r="H348" s="92">
        <v>0</v>
      </c>
      <c r="I348" s="93" t="s">
        <v>2</v>
      </c>
      <c r="J348" s="93">
        <f>J349+J350+J351</f>
        <v>38.519999999999996</v>
      </c>
      <c r="K348" s="94">
        <f>K349+K350+K351</f>
        <v>534.53</v>
      </c>
      <c r="L348" s="4"/>
    </row>
    <row r="349" spans="1:12" ht="45" customHeight="1" x14ac:dyDescent="0.25">
      <c r="A349" s="138">
        <v>57231</v>
      </c>
      <c r="B349" s="55" t="s">
        <v>65</v>
      </c>
      <c r="C349" s="55">
        <v>89481</v>
      </c>
      <c r="D349" s="56" t="s">
        <v>661</v>
      </c>
      <c r="E349" s="57" t="s">
        <v>62</v>
      </c>
      <c r="F349" s="58">
        <v>15</v>
      </c>
      <c r="G349" s="59">
        <v>15</v>
      </c>
      <c r="H349" s="60">
        <v>2.79</v>
      </c>
      <c r="I349" s="60">
        <v>2</v>
      </c>
      <c r="J349" s="60">
        <f t="shared" si="10"/>
        <v>4.79</v>
      </c>
      <c r="K349" s="139">
        <f t="shared" si="11"/>
        <v>71.849999999999994</v>
      </c>
      <c r="L349" s="4"/>
    </row>
    <row r="350" spans="1:12" ht="45" customHeight="1" x14ac:dyDescent="0.25">
      <c r="A350" s="142">
        <v>57232</v>
      </c>
      <c r="B350" s="67" t="s">
        <v>65</v>
      </c>
      <c r="C350" s="67">
        <v>89501</v>
      </c>
      <c r="D350" s="68" t="s">
        <v>662</v>
      </c>
      <c r="E350" s="17" t="s">
        <v>62</v>
      </c>
      <c r="F350" s="69">
        <v>16</v>
      </c>
      <c r="G350" s="16">
        <v>16</v>
      </c>
      <c r="H350" s="70">
        <v>10.48</v>
      </c>
      <c r="I350" s="70">
        <v>4</v>
      </c>
      <c r="J350" s="70">
        <f t="shared" si="10"/>
        <v>14.48</v>
      </c>
      <c r="K350" s="143">
        <f t="shared" si="11"/>
        <v>231.68</v>
      </c>
      <c r="L350" s="4"/>
    </row>
    <row r="351" spans="1:12" ht="30" customHeight="1" thickBot="1" x14ac:dyDescent="0.3">
      <c r="A351" s="140">
        <v>57233</v>
      </c>
      <c r="B351" s="61" t="s">
        <v>61</v>
      </c>
      <c r="C351" s="61">
        <v>81380</v>
      </c>
      <c r="D351" s="62" t="s">
        <v>663</v>
      </c>
      <c r="E351" s="63" t="s">
        <v>62</v>
      </c>
      <c r="F351" s="64">
        <v>12</v>
      </c>
      <c r="G351" s="65">
        <v>12</v>
      </c>
      <c r="H351" s="66">
        <v>11.25</v>
      </c>
      <c r="I351" s="66">
        <v>8</v>
      </c>
      <c r="J351" s="66">
        <f t="shared" si="10"/>
        <v>19.25</v>
      </c>
      <c r="K351" s="141">
        <f t="shared" si="11"/>
        <v>231</v>
      </c>
      <c r="L351" s="4"/>
    </row>
    <row r="352" spans="1:12" ht="20.100000000000001" customHeight="1" thickBot="1" x14ac:dyDescent="0.3">
      <c r="A352" s="86" t="s">
        <v>539</v>
      </c>
      <c r="B352" s="87" t="s">
        <v>65</v>
      </c>
      <c r="C352" s="88" t="s">
        <v>2</v>
      </c>
      <c r="D352" s="89" t="s">
        <v>129</v>
      </c>
      <c r="E352" s="90" t="s">
        <v>63</v>
      </c>
      <c r="F352" s="91" t="s">
        <v>2</v>
      </c>
      <c r="G352" s="87" t="s">
        <v>63</v>
      </c>
      <c r="H352" s="92">
        <v>0</v>
      </c>
      <c r="I352" s="93" t="s">
        <v>2</v>
      </c>
      <c r="J352" s="93">
        <f>J353+J354+J355+J356+J357</f>
        <v>199.26000000000002</v>
      </c>
      <c r="K352" s="94">
        <f>K353+K354+K355+K356+K357</f>
        <v>1094.47</v>
      </c>
      <c r="L352" s="4"/>
    </row>
    <row r="353" spans="1:12" ht="15" customHeight="1" x14ac:dyDescent="0.25">
      <c r="A353" s="138">
        <v>57241</v>
      </c>
      <c r="B353" s="55" t="s">
        <v>61</v>
      </c>
      <c r="C353" s="55">
        <v>81405</v>
      </c>
      <c r="D353" s="56" t="s">
        <v>664</v>
      </c>
      <c r="E353" s="57" t="s">
        <v>62</v>
      </c>
      <c r="F353" s="58">
        <v>7</v>
      </c>
      <c r="G353" s="59">
        <v>7</v>
      </c>
      <c r="H353" s="60">
        <v>11.75</v>
      </c>
      <c r="I353" s="60">
        <v>10</v>
      </c>
      <c r="J353" s="60">
        <f t="shared" si="10"/>
        <v>21.75</v>
      </c>
      <c r="K353" s="139">
        <f t="shared" si="11"/>
        <v>152.25</v>
      </c>
      <c r="L353" s="4"/>
    </row>
    <row r="354" spans="1:12" ht="15" customHeight="1" x14ac:dyDescent="0.25">
      <c r="A354" s="142">
        <v>57242</v>
      </c>
      <c r="B354" s="67" t="s">
        <v>61</v>
      </c>
      <c r="C354" s="67">
        <v>81407</v>
      </c>
      <c r="D354" s="68" t="s">
        <v>665</v>
      </c>
      <c r="E354" s="17" t="s">
        <v>62</v>
      </c>
      <c r="F354" s="69">
        <v>3</v>
      </c>
      <c r="G354" s="16">
        <v>3</v>
      </c>
      <c r="H354" s="70">
        <v>60.17</v>
      </c>
      <c r="I354" s="70">
        <v>10</v>
      </c>
      <c r="J354" s="70">
        <f t="shared" si="10"/>
        <v>70.17</v>
      </c>
      <c r="K354" s="143">
        <f t="shared" si="11"/>
        <v>210.51</v>
      </c>
      <c r="L354" s="4"/>
    </row>
    <row r="355" spans="1:12" ht="15" customHeight="1" x14ac:dyDescent="0.25">
      <c r="A355" s="142">
        <v>57243</v>
      </c>
      <c r="B355" s="67" t="s">
        <v>61</v>
      </c>
      <c r="C355" s="67">
        <v>81424</v>
      </c>
      <c r="D355" s="68" t="s">
        <v>666</v>
      </c>
      <c r="E355" s="17" t="s">
        <v>62</v>
      </c>
      <c r="F355" s="69">
        <v>12</v>
      </c>
      <c r="G355" s="16">
        <v>12</v>
      </c>
      <c r="H355" s="70">
        <v>10.32</v>
      </c>
      <c r="I355" s="70">
        <v>10</v>
      </c>
      <c r="J355" s="70">
        <f t="shared" si="10"/>
        <v>20.32</v>
      </c>
      <c r="K355" s="143">
        <f t="shared" si="11"/>
        <v>243.84</v>
      </c>
      <c r="L355" s="4"/>
    </row>
    <row r="356" spans="1:12" ht="45" customHeight="1" x14ac:dyDescent="0.25">
      <c r="A356" s="142">
        <v>57244</v>
      </c>
      <c r="B356" s="67" t="s">
        <v>65</v>
      </c>
      <c r="C356" s="67">
        <v>89630</v>
      </c>
      <c r="D356" s="68" t="s">
        <v>667</v>
      </c>
      <c r="E356" s="17" t="s">
        <v>62</v>
      </c>
      <c r="F356" s="69">
        <v>5</v>
      </c>
      <c r="G356" s="16">
        <v>5</v>
      </c>
      <c r="H356" s="70">
        <v>62.43</v>
      </c>
      <c r="I356" s="70">
        <v>7</v>
      </c>
      <c r="J356" s="70">
        <f t="shared" si="10"/>
        <v>69.430000000000007</v>
      </c>
      <c r="K356" s="143">
        <f t="shared" si="11"/>
        <v>347.15000000000003</v>
      </c>
      <c r="L356" s="4"/>
    </row>
    <row r="357" spans="1:12" ht="30" customHeight="1" thickBot="1" x14ac:dyDescent="0.3">
      <c r="A357" s="140">
        <v>57245</v>
      </c>
      <c r="B357" s="61" t="s">
        <v>61</v>
      </c>
      <c r="C357" s="61">
        <v>81445</v>
      </c>
      <c r="D357" s="62" t="s">
        <v>668</v>
      </c>
      <c r="E357" s="63" t="s">
        <v>62</v>
      </c>
      <c r="F357" s="64">
        <v>8</v>
      </c>
      <c r="G357" s="65">
        <v>8</v>
      </c>
      <c r="H357" s="66">
        <v>10.59</v>
      </c>
      <c r="I357" s="66">
        <v>7</v>
      </c>
      <c r="J357" s="66">
        <f t="shared" si="10"/>
        <v>17.59</v>
      </c>
      <c r="K357" s="141">
        <f t="shared" si="11"/>
        <v>140.72</v>
      </c>
      <c r="L357" s="4"/>
    </row>
    <row r="358" spans="1:12" ht="20.100000000000001" customHeight="1" thickBot="1" x14ac:dyDescent="0.3">
      <c r="A358" s="86" t="s">
        <v>540</v>
      </c>
      <c r="B358" s="87" t="s">
        <v>65</v>
      </c>
      <c r="C358" s="88" t="s">
        <v>2</v>
      </c>
      <c r="D358" s="89" t="s">
        <v>669</v>
      </c>
      <c r="E358" s="90" t="s">
        <v>63</v>
      </c>
      <c r="F358" s="91" t="s">
        <v>2</v>
      </c>
      <c r="G358" s="87" t="s">
        <v>63</v>
      </c>
      <c r="H358" s="92">
        <v>0</v>
      </c>
      <c r="I358" s="93" t="s">
        <v>2</v>
      </c>
      <c r="J358" s="93">
        <f>J359+J360</f>
        <v>14.850000000000001</v>
      </c>
      <c r="K358" s="94">
        <f>K359+K360</f>
        <v>218.46000000000004</v>
      </c>
      <c r="L358" s="4"/>
    </row>
    <row r="359" spans="1:12" ht="30" customHeight="1" x14ac:dyDescent="0.25">
      <c r="A359" s="138">
        <v>57251</v>
      </c>
      <c r="B359" s="55" t="s">
        <v>61</v>
      </c>
      <c r="C359" s="55">
        <v>81066</v>
      </c>
      <c r="D359" s="56" t="s">
        <v>670</v>
      </c>
      <c r="E359" s="57" t="s">
        <v>62</v>
      </c>
      <c r="F359" s="58">
        <v>6</v>
      </c>
      <c r="G359" s="59">
        <v>6</v>
      </c>
      <c r="H359" s="60">
        <v>1.07</v>
      </c>
      <c r="I359" s="60">
        <v>3</v>
      </c>
      <c r="J359" s="60">
        <f t="shared" si="10"/>
        <v>4.07</v>
      </c>
      <c r="K359" s="139">
        <f t="shared" si="11"/>
        <v>24.42</v>
      </c>
      <c r="L359" s="4"/>
    </row>
    <row r="360" spans="1:12" ht="30" customHeight="1" thickBot="1" x14ac:dyDescent="0.3">
      <c r="A360" s="140">
        <v>57252</v>
      </c>
      <c r="B360" s="61" t="s">
        <v>61</v>
      </c>
      <c r="C360" s="61">
        <v>81069</v>
      </c>
      <c r="D360" s="62" t="s">
        <v>671</v>
      </c>
      <c r="E360" s="63" t="s">
        <v>62</v>
      </c>
      <c r="F360" s="64">
        <v>18</v>
      </c>
      <c r="G360" s="65">
        <v>18</v>
      </c>
      <c r="H360" s="66">
        <v>5.78</v>
      </c>
      <c r="I360" s="66">
        <v>5</v>
      </c>
      <c r="J360" s="66">
        <f t="shared" si="10"/>
        <v>10.780000000000001</v>
      </c>
      <c r="K360" s="141">
        <f t="shared" si="11"/>
        <v>194.04000000000002</v>
      </c>
      <c r="L360" s="4"/>
    </row>
    <row r="361" spans="1:12" ht="20.100000000000001" customHeight="1" thickBot="1" x14ac:dyDescent="0.3">
      <c r="A361" s="86" t="s">
        <v>541</v>
      </c>
      <c r="B361" s="87" t="s">
        <v>65</v>
      </c>
      <c r="C361" s="88" t="s">
        <v>2</v>
      </c>
      <c r="D361" s="89" t="s">
        <v>130</v>
      </c>
      <c r="E361" s="90" t="s">
        <v>63</v>
      </c>
      <c r="F361" s="91" t="s">
        <v>2</v>
      </c>
      <c r="G361" s="87" t="s">
        <v>63</v>
      </c>
      <c r="H361" s="92">
        <v>0</v>
      </c>
      <c r="I361" s="92">
        <v>0</v>
      </c>
      <c r="J361" s="93">
        <f>J362+J363</f>
        <v>129.55000000000001</v>
      </c>
      <c r="K361" s="94">
        <f>K362+K363</f>
        <v>518.20000000000005</v>
      </c>
      <c r="L361" s="4"/>
    </row>
    <row r="362" spans="1:12" ht="15" customHeight="1" x14ac:dyDescent="0.25">
      <c r="A362" s="138">
        <v>57261</v>
      </c>
      <c r="B362" s="55" t="s">
        <v>61</v>
      </c>
      <c r="C362" s="55">
        <v>81501</v>
      </c>
      <c r="D362" s="56" t="s">
        <v>672</v>
      </c>
      <c r="E362" s="57" t="s">
        <v>62</v>
      </c>
      <c r="F362" s="58">
        <v>4</v>
      </c>
      <c r="G362" s="59">
        <v>4</v>
      </c>
      <c r="H362" s="60">
        <v>61.6</v>
      </c>
      <c r="I362" s="60">
        <v>0</v>
      </c>
      <c r="J362" s="60">
        <f t="shared" si="10"/>
        <v>61.6</v>
      </c>
      <c r="K362" s="139">
        <f t="shared" si="11"/>
        <v>246.4</v>
      </c>
      <c r="L362" s="4"/>
    </row>
    <row r="363" spans="1:12" ht="15" customHeight="1" thickBot="1" x14ac:dyDescent="0.3">
      <c r="A363" s="140">
        <v>57262</v>
      </c>
      <c r="B363" s="61" t="s">
        <v>61</v>
      </c>
      <c r="C363" s="61">
        <v>81504</v>
      </c>
      <c r="D363" s="62" t="s">
        <v>673</v>
      </c>
      <c r="E363" s="63" t="s">
        <v>62</v>
      </c>
      <c r="F363" s="64">
        <v>4</v>
      </c>
      <c r="G363" s="65">
        <v>4</v>
      </c>
      <c r="H363" s="66">
        <v>67.95</v>
      </c>
      <c r="I363" s="66">
        <v>0</v>
      </c>
      <c r="J363" s="66">
        <f t="shared" si="10"/>
        <v>67.95</v>
      </c>
      <c r="K363" s="141">
        <f t="shared" si="11"/>
        <v>271.8</v>
      </c>
      <c r="L363" s="4"/>
    </row>
    <row r="364" spans="1:12" ht="20.100000000000001" customHeight="1" thickBot="1" x14ac:dyDescent="0.3">
      <c r="A364" s="86" t="s">
        <v>542</v>
      </c>
      <c r="B364" s="87" t="s">
        <v>61</v>
      </c>
      <c r="C364" s="88" t="s">
        <v>2</v>
      </c>
      <c r="D364" s="89" t="s">
        <v>131</v>
      </c>
      <c r="E364" s="90" t="s">
        <v>63</v>
      </c>
      <c r="F364" s="91" t="s">
        <v>2</v>
      </c>
      <c r="G364" s="87" t="s">
        <v>63</v>
      </c>
      <c r="H364" s="92">
        <v>0</v>
      </c>
      <c r="I364" s="92">
        <v>0</v>
      </c>
      <c r="J364" s="93">
        <f>J365+J366+J367</f>
        <v>47.75</v>
      </c>
      <c r="K364" s="94">
        <f>K365+K366+K367</f>
        <v>217.54</v>
      </c>
      <c r="L364" s="4"/>
    </row>
    <row r="365" spans="1:12" ht="15" customHeight="1" x14ac:dyDescent="0.25">
      <c r="A365" s="138">
        <v>57271</v>
      </c>
      <c r="B365" s="55" t="s">
        <v>61</v>
      </c>
      <c r="C365" s="55">
        <v>81102</v>
      </c>
      <c r="D365" s="56" t="s">
        <v>674</v>
      </c>
      <c r="E365" s="57" t="s">
        <v>62</v>
      </c>
      <c r="F365" s="58">
        <v>5</v>
      </c>
      <c r="G365" s="59">
        <v>5</v>
      </c>
      <c r="H365" s="60">
        <v>1.02</v>
      </c>
      <c r="I365" s="60">
        <v>3</v>
      </c>
      <c r="J365" s="60">
        <f t="shared" si="10"/>
        <v>4.0199999999999996</v>
      </c>
      <c r="K365" s="139">
        <f t="shared" si="11"/>
        <v>20.099999999999998</v>
      </c>
      <c r="L365" s="4"/>
    </row>
    <row r="366" spans="1:12" ht="15" customHeight="1" x14ac:dyDescent="0.25">
      <c r="A366" s="142">
        <v>57272</v>
      </c>
      <c r="B366" s="67" t="s">
        <v>61</v>
      </c>
      <c r="C366" s="67">
        <v>81105</v>
      </c>
      <c r="D366" s="68" t="s">
        <v>675</v>
      </c>
      <c r="E366" s="17" t="s">
        <v>62</v>
      </c>
      <c r="F366" s="69">
        <v>6</v>
      </c>
      <c r="G366" s="16">
        <v>6</v>
      </c>
      <c r="H366" s="70">
        <v>6.26</v>
      </c>
      <c r="I366" s="70">
        <v>5</v>
      </c>
      <c r="J366" s="70">
        <f t="shared" si="10"/>
        <v>11.26</v>
      </c>
      <c r="K366" s="143">
        <f t="shared" si="11"/>
        <v>67.56</v>
      </c>
      <c r="L366" s="4"/>
    </row>
    <row r="367" spans="1:12" ht="15" customHeight="1" thickBot="1" x14ac:dyDescent="0.3">
      <c r="A367" s="140">
        <v>57273</v>
      </c>
      <c r="B367" s="61" t="s">
        <v>61</v>
      </c>
      <c r="C367" s="61">
        <v>81107</v>
      </c>
      <c r="D367" s="62" t="s">
        <v>676</v>
      </c>
      <c r="E367" s="63" t="s">
        <v>62</v>
      </c>
      <c r="F367" s="64">
        <v>4</v>
      </c>
      <c r="G367" s="65">
        <v>4</v>
      </c>
      <c r="H367" s="66">
        <v>26.47</v>
      </c>
      <c r="I367" s="66">
        <v>6</v>
      </c>
      <c r="J367" s="66">
        <f t="shared" si="10"/>
        <v>32.47</v>
      </c>
      <c r="K367" s="141">
        <f t="shared" si="11"/>
        <v>129.88</v>
      </c>
      <c r="L367" s="4"/>
    </row>
    <row r="368" spans="1:12" ht="20.100000000000001" customHeight="1" thickBot="1" x14ac:dyDescent="0.3">
      <c r="A368" s="77" t="s">
        <v>543</v>
      </c>
      <c r="B368" s="78" t="s">
        <v>61</v>
      </c>
      <c r="C368" s="79" t="s">
        <v>2</v>
      </c>
      <c r="D368" s="80" t="s">
        <v>132</v>
      </c>
      <c r="E368" s="81" t="s">
        <v>63</v>
      </c>
      <c r="F368" s="82" t="s">
        <v>2</v>
      </c>
      <c r="G368" s="78" t="s">
        <v>63</v>
      </c>
      <c r="H368" s="83">
        <v>0</v>
      </c>
      <c r="I368" s="83">
        <v>0</v>
      </c>
      <c r="J368" s="84">
        <f>J369+J370+J371+J372</f>
        <v>253.54000000000002</v>
      </c>
      <c r="K368" s="85">
        <f>K369+K370+K371+K372</f>
        <v>662.67000000000007</v>
      </c>
      <c r="L368" s="4"/>
    </row>
    <row r="369" spans="1:12" ht="15" customHeight="1" x14ac:dyDescent="0.25">
      <c r="A369" s="138">
        <v>57301</v>
      </c>
      <c r="B369" s="55" t="s">
        <v>61</v>
      </c>
      <c r="C369" s="55">
        <v>81462</v>
      </c>
      <c r="D369" s="56" t="s">
        <v>677</v>
      </c>
      <c r="E369" s="57" t="s">
        <v>62</v>
      </c>
      <c r="F369" s="58">
        <v>4</v>
      </c>
      <c r="G369" s="59">
        <v>4</v>
      </c>
      <c r="H369" s="60">
        <v>9.9499999999999993</v>
      </c>
      <c r="I369" s="60">
        <v>3</v>
      </c>
      <c r="J369" s="60">
        <f t="shared" si="10"/>
        <v>12.95</v>
      </c>
      <c r="K369" s="139">
        <f t="shared" si="11"/>
        <v>51.8</v>
      </c>
      <c r="L369" s="4"/>
    </row>
    <row r="370" spans="1:12" ht="15" customHeight="1" x14ac:dyDescent="0.25">
      <c r="A370" s="142">
        <v>57302</v>
      </c>
      <c r="B370" s="67" t="s">
        <v>61</v>
      </c>
      <c r="C370" s="67">
        <v>81464</v>
      </c>
      <c r="D370" s="68" t="s">
        <v>678</v>
      </c>
      <c r="E370" s="17" t="s">
        <v>62</v>
      </c>
      <c r="F370" s="69">
        <v>3</v>
      </c>
      <c r="G370" s="16">
        <v>3</v>
      </c>
      <c r="H370" s="70">
        <v>27.01</v>
      </c>
      <c r="I370" s="70">
        <v>5</v>
      </c>
      <c r="J370" s="70">
        <f t="shared" si="10"/>
        <v>32.010000000000005</v>
      </c>
      <c r="K370" s="143">
        <f t="shared" si="11"/>
        <v>96.030000000000015</v>
      </c>
      <c r="L370" s="4"/>
    </row>
    <row r="371" spans="1:12" ht="15" customHeight="1" x14ac:dyDescent="0.25">
      <c r="A371" s="142">
        <v>57303</v>
      </c>
      <c r="B371" s="67" t="s">
        <v>61</v>
      </c>
      <c r="C371" s="67">
        <v>81465</v>
      </c>
      <c r="D371" s="68" t="s">
        <v>679</v>
      </c>
      <c r="E371" s="17" t="s">
        <v>62</v>
      </c>
      <c r="F371" s="69">
        <v>5</v>
      </c>
      <c r="G371" s="16">
        <v>5</v>
      </c>
      <c r="H371" s="70">
        <v>27.56</v>
      </c>
      <c r="I371" s="70">
        <v>5</v>
      </c>
      <c r="J371" s="70">
        <f t="shared" si="10"/>
        <v>32.56</v>
      </c>
      <c r="K371" s="143">
        <f t="shared" si="11"/>
        <v>162.80000000000001</v>
      </c>
      <c r="L371" s="4"/>
    </row>
    <row r="372" spans="1:12" ht="15" customHeight="1" thickBot="1" x14ac:dyDescent="0.3">
      <c r="A372" s="140">
        <v>57304</v>
      </c>
      <c r="B372" s="61" t="s">
        <v>61</v>
      </c>
      <c r="C372" s="61">
        <v>81467</v>
      </c>
      <c r="D372" s="62" t="s">
        <v>680</v>
      </c>
      <c r="E372" s="63" t="s">
        <v>62</v>
      </c>
      <c r="F372" s="64">
        <v>2</v>
      </c>
      <c r="G372" s="65">
        <v>2</v>
      </c>
      <c r="H372" s="66">
        <v>169.02</v>
      </c>
      <c r="I372" s="66">
        <v>7</v>
      </c>
      <c r="J372" s="66">
        <f t="shared" si="10"/>
        <v>176.02</v>
      </c>
      <c r="K372" s="141">
        <f t="shared" si="11"/>
        <v>352.04</v>
      </c>
      <c r="L372" s="4"/>
    </row>
    <row r="373" spans="1:12" ht="20.100000000000001" customHeight="1" thickBot="1" x14ac:dyDescent="0.3">
      <c r="A373" s="77" t="s">
        <v>544</v>
      </c>
      <c r="B373" s="78" t="s">
        <v>65</v>
      </c>
      <c r="C373" s="79" t="s">
        <v>2</v>
      </c>
      <c r="D373" s="80" t="s">
        <v>681</v>
      </c>
      <c r="E373" s="81" t="s">
        <v>63</v>
      </c>
      <c r="F373" s="82" t="s">
        <v>2</v>
      </c>
      <c r="G373" s="78" t="s">
        <v>63</v>
      </c>
      <c r="H373" s="83">
        <v>0</v>
      </c>
      <c r="I373" s="83">
        <v>0</v>
      </c>
      <c r="J373" s="84">
        <f>J374+J379+J381+J385+J390+J393+J395+J399</f>
        <v>319.80000000000007</v>
      </c>
      <c r="K373" s="85">
        <f>K374+K379+K381+K385+K390+K393+K395+K399</f>
        <v>2934.48</v>
      </c>
      <c r="L373" s="4"/>
    </row>
    <row r="374" spans="1:12" ht="20.100000000000001" customHeight="1" thickBot="1" x14ac:dyDescent="0.3">
      <c r="A374" s="86" t="s">
        <v>545</v>
      </c>
      <c r="B374" s="87" t="s">
        <v>65</v>
      </c>
      <c r="C374" s="88" t="s">
        <v>2</v>
      </c>
      <c r="D374" s="89" t="s">
        <v>128</v>
      </c>
      <c r="E374" s="90" t="s">
        <v>63</v>
      </c>
      <c r="F374" s="91" t="s">
        <v>2</v>
      </c>
      <c r="G374" s="87" t="s">
        <v>63</v>
      </c>
      <c r="H374" s="92">
        <v>0</v>
      </c>
      <c r="I374" s="92">
        <v>0</v>
      </c>
      <c r="J374" s="93">
        <f>J375+J376+J377+J378</f>
        <v>52.029999999999994</v>
      </c>
      <c r="K374" s="94">
        <f>K375+K376+K377+K378</f>
        <v>377.67999999999995</v>
      </c>
      <c r="L374" s="4"/>
    </row>
    <row r="375" spans="1:12" ht="60" customHeight="1" x14ac:dyDescent="0.25">
      <c r="A375" s="138">
        <v>57411</v>
      </c>
      <c r="B375" s="55" t="s">
        <v>65</v>
      </c>
      <c r="C375" s="55">
        <v>89726</v>
      </c>
      <c r="D375" s="56" t="s">
        <v>587</v>
      </c>
      <c r="E375" s="57" t="s">
        <v>62</v>
      </c>
      <c r="F375" s="58">
        <v>5</v>
      </c>
      <c r="G375" s="59">
        <v>5</v>
      </c>
      <c r="H375" s="60">
        <v>5.26</v>
      </c>
      <c r="I375" s="60">
        <v>4</v>
      </c>
      <c r="J375" s="60">
        <f t="shared" si="10"/>
        <v>9.26</v>
      </c>
      <c r="K375" s="139">
        <f t="shared" si="11"/>
        <v>46.3</v>
      </c>
      <c r="L375" s="4"/>
    </row>
    <row r="376" spans="1:12" ht="60" customHeight="1" x14ac:dyDescent="0.25">
      <c r="A376" s="142">
        <v>57412</v>
      </c>
      <c r="B376" s="67" t="s">
        <v>65</v>
      </c>
      <c r="C376" s="67">
        <v>89802</v>
      </c>
      <c r="D376" s="68" t="s">
        <v>588</v>
      </c>
      <c r="E376" s="17" t="s">
        <v>62</v>
      </c>
      <c r="F376" s="69">
        <v>7</v>
      </c>
      <c r="G376" s="16">
        <v>7</v>
      </c>
      <c r="H376" s="70">
        <v>8.99</v>
      </c>
      <c r="I376" s="70">
        <v>1</v>
      </c>
      <c r="J376" s="70">
        <f t="shared" si="10"/>
        <v>9.99</v>
      </c>
      <c r="K376" s="143">
        <f t="shared" si="11"/>
        <v>69.930000000000007</v>
      </c>
      <c r="L376" s="4"/>
    </row>
    <row r="377" spans="1:12" ht="15" customHeight="1" x14ac:dyDescent="0.25">
      <c r="A377" s="142">
        <v>57413</v>
      </c>
      <c r="B377" s="67" t="s">
        <v>61</v>
      </c>
      <c r="C377" s="67">
        <v>81936</v>
      </c>
      <c r="D377" s="68" t="s">
        <v>682</v>
      </c>
      <c r="E377" s="17" t="s">
        <v>62</v>
      </c>
      <c r="F377" s="69">
        <v>5</v>
      </c>
      <c r="G377" s="16">
        <v>5</v>
      </c>
      <c r="H377" s="70">
        <v>3.27</v>
      </c>
      <c r="I377" s="70">
        <v>10</v>
      </c>
      <c r="J377" s="70">
        <f t="shared" si="10"/>
        <v>13.27</v>
      </c>
      <c r="K377" s="143">
        <f t="shared" si="11"/>
        <v>66.349999999999994</v>
      </c>
      <c r="L377" s="4"/>
    </row>
    <row r="378" spans="1:12" ht="15" customHeight="1" thickBot="1" x14ac:dyDescent="0.3">
      <c r="A378" s="140">
        <v>57414</v>
      </c>
      <c r="B378" s="61" t="s">
        <v>61</v>
      </c>
      <c r="C378" s="61">
        <v>81938</v>
      </c>
      <c r="D378" s="62" t="s">
        <v>683</v>
      </c>
      <c r="E378" s="63" t="s">
        <v>62</v>
      </c>
      <c r="F378" s="64">
        <v>10</v>
      </c>
      <c r="G378" s="65">
        <v>10</v>
      </c>
      <c r="H378" s="66">
        <v>9.51</v>
      </c>
      <c r="I378" s="66">
        <v>10</v>
      </c>
      <c r="J378" s="66">
        <f t="shared" si="10"/>
        <v>19.509999999999998</v>
      </c>
      <c r="K378" s="141">
        <f t="shared" si="11"/>
        <v>195.09999999999997</v>
      </c>
      <c r="L378" s="4"/>
    </row>
    <row r="379" spans="1:12" ht="20.100000000000001" customHeight="1" thickBot="1" x14ac:dyDescent="0.3">
      <c r="A379" s="86" t="s">
        <v>546</v>
      </c>
      <c r="B379" s="87" t="s">
        <v>65</v>
      </c>
      <c r="C379" s="88" t="s">
        <v>2</v>
      </c>
      <c r="D379" s="89" t="s">
        <v>133</v>
      </c>
      <c r="E379" s="90" t="s">
        <v>63</v>
      </c>
      <c r="F379" s="91" t="s">
        <v>2</v>
      </c>
      <c r="G379" s="87" t="s">
        <v>63</v>
      </c>
      <c r="H379" s="92">
        <v>0</v>
      </c>
      <c r="I379" s="92">
        <v>0</v>
      </c>
      <c r="J379" s="93">
        <f>J380</f>
        <v>15.870000000000001</v>
      </c>
      <c r="K379" s="94">
        <f>K380</f>
        <v>158.70000000000002</v>
      </c>
      <c r="L379" s="4"/>
    </row>
    <row r="380" spans="1:12" ht="15" customHeight="1" thickBot="1" x14ac:dyDescent="0.3">
      <c r="A380" s="144">
        <v>57421</v>
      </c>
      <c r="B380" s="71" t="s">
        <v>61</v>
      </c>
      <c r="C380" s="71">
        <v>81730</v>
      </c>
      <c r="D380" s="72" t="s">
        <v>684</v>
      </c>
      <c r="E380" s="73" t="s">
        <v>62</v>
      </c>
      <c r="F380" s="74">
        <v>10</v>
      </c>
      <c r="G380" s="75">
        <v>10</v>
      </c>
      <c r="H380" s="76">
        <v>5.87</v>
      </c>
      <c r="I380" s="76">
        <v>10</v>
      </c>
      <c r="J380" s="76">
        <f t="shared" si="10"/>
        <v>15.870000000000001</v>
      </c>
      <c r="K380" s="145">
        <f t="shared" si="11"/>
        <v>158.70000000000002</v>
      </c>
      <c r="L380" s="4"/>
    </row>
    <row r="381" spans="1:12" ht="20.100000000000001" customHeight="1" thickBot="1" x14ac:dyDescent="0.3">
      <c r="A381" s="86" t="s">
        <v>547</v>
      </c>
      <c r="B381" s="87" t="s">
        <v>65</v>
      </c>
      <c r="C381" s="88" t="s">
        <v>2</v>
      </c>
      <c r="D381" s="89" t="s">
        <v>134</v>
      </c>
      <c r="E381" s="90" t="s">
        <v>63</v>
      </c>
      <c r="F381" s="91" t="s">
        <v>2</v>
      </c>
      <c r="G381" s="87" t="s">
        <v>63</v>
      </c>
      <c r="H381" s="92">
        <v>0</v>
      </c>
      <c r="I381" s="92">
        <v>0</v>
      </c>
      <c r="J381" s="93">
        <f>J382+J383+J384</f>
        <v>74.66</v>
      </c>
      <c r="K381" s="94">
        <f>K382+K383+K384</f>
        <v>324.2</v>
      </c>
      <c r="L381" s="4"/>
    </row>
    <row r="382" spans="1:12" ht="15" customHeight="1" x14ac:dyDescent="0.25">
      <c r="A382" s="138">
        <v>57431</v>
      </c>
      <c r="B382" s="55" t="s">
        <v>61</v>
      </c>
      <c r="C382" s="55">
        <v>81961</v>
      </c>
      <c r="D382" s="56" t="s">
        <v>685</v>
      </c>
      <c r="E382" s="57" t="s">
        <v>62</v>
      </c>
      <c r="F382" s="58">
        <v>5</v>
      </c>
      <c r="G382" s="59">
        <v>5</v>
      </c>
      <c r="H382" s="60">
        <v>3.7</v>
      </c>
      <c r="I382" s="60">
        <v>10</v>
      </c>
      <c r="J382" s="60">
        <f t="shared" si="10"/>
        <v>13.7</v>
      </c>
      <c r="K382" s="139">
        <f t="shared" si="11"/>
        <v>68.5</v>
      </c>
      <c r="L382" s="4"/>
    </row>
    <row r="383" spans="1:12" ht="15" customHeight="1" x14ac:dyDescent="0.25">
      <c r="A383" s="142">
        <v>57432</v>
      </c>
      <c r="B383" s="67" t="s">
        <v>61</v>
      </c>
      <c r="C383" s="67">
        <v>81973</v>
      </c>
      <c r="D383" s="68" t="s">
        <v>686</v>
      </c>
      <c r="E383" s="17" t="s">
        <v>62</v>
      </c>
      <c r="F383" s="69">
        <v>3</v>
      </c>
      <c r="G383" s="16">
        <v>3</v>
      </c>
      <c r="H383" s="70">
        <v>14.55</v>
      </c>
      <c r="I383" s="70">
        <v>10</v>
      </c>
      <c r="J383" s="70">
        <f t="shared" si="10"/>
        <v>24.55</v>
      </c>
      <c r="K383" s="143">
        <f t="shared" si="11"/>
        <v>73.650000000000006</v>
      </c>
      <c r="L383" s="4"/>
    </row>
    <row r="384" spans="1:12" ht="15" customHeight="1" thickBot="1" x14ac:dyDescent="0.3">
      <c r="A384" s="140">
        <v>57433</v>
      </c>
      <c r="B384" s="61" t="s">
        <v>61</v>
      </c>
      <c r="C384" s="61">
        <v>81975</v>
      </c>
      <c r="D384" s="62" t="s">
        <v>687</v>
      </c>
      <c r="E384" s="63" t="s">
        <v>62</v>
      </c>
      <c r="F384" s="64">
        <v>5</v>
      </c>
      <c r="G384" s="65">
        <v>5</v>
      </c>
      <c r="H384" s="66">
        <v>26.41</v>
      </c>
      <c r="I384" s="66">
        <v>10</v>
      </c>
      <c r="J384" s="66">
        <f t="shared" si="10"/>
        <v>36.409999999999997</v>
      </c>
      <c r="K384" s="141">
        <f t="shared" si="11"/>
        <v>182.04999999999998</v>
      </c>
      <c r="L384" s="4"/>
    </row>
    <row r="385" spans="1:12" ht="20.100000000000001" customHeight="1" thickBot="1" x14ac:dyDescent="0.3">
      <c r="A385" s="86" t="s">
        <v>548</v>
      </c>
      <c r="B385" s="87" t="s">
        <v>61</v>
      </c>
      <c r="C385" s="88" t="s">
        <v>2</v>
      </c>
      <c r="D385" s="89" t="s">
        <v>131</v>
      </c>
      <c r="E385" s="90" t="s">
        <v>63</v>
      </c>
      <c r="F385" s="91" t="s">
        <v>2</v>
      </c>
      <c r="G385" s="87" t="s">
        <v>63</v>
      </c>
      <c r="H385" s="92">
        <v>0</v>
      </c>
      <c r="I385" s="92">
        <v>0</v>
      </c>
      <c r="J385" s="93">
        <f>J386+J387+J388+J389</f>
        <v>39.96</v>
      </c>
      <c r="K385" s="94">
        <f>K386+K387+K388+K389</f>
        <v>169.05</v>
      </c>
      <c r="L385" s="4"/>
    </row>
    <row r="386" spans="1:12" ht="15" customHeight="1" x14ac:dyDescent="0.25">
      <c r="A386" s="138">
        <v>57441</v>
      </c>
      <c r="B386" s="55" t="s">
        <v>61</v>
      </c>
      <c r="C386" s="55">
        <v>82001</v>
      </c>
      <c r="D386" s="56" t="s">
        <v>688</v>
      </c>
      <c r="E386" s="57" t="s">
        <v>62</v>
      </c>
      <c r="F386" s="58">
        <v>5</v>
      </c>
      <c r="G386" s="59">
        <v>5</v>
      </c>
      <c r="H386" s="60">
        <v>1.67</v>
      </c>
      <c r="I386" s="60">
        <v>5</v>
      </c>
      <c r="J386" s="60">
        <f t="shared" si="10"/>
        <v>6.67</v>
      </c>
      <c r="K386" s="139">
        <f t="shared" si="11"/>
        <v>33.35</v>
      </c>
      <c r="L386" s="4"/>
    </row>
    <row r="387" spans="1:12" ht="15" customHeight="1" x14ac:dyDescent="0.25">
      <c r="A387" s="142">
        <v>57442</v>
      </c>
      <c r="B387" s="67" t="s">
        <v>61</v>
      </c>
      <c r="C387" s="67">
        <v>82002</v>
      </c>
      <c r="D387" s="68" t="s">
        <v>689</v>
      </c>
      <c r="E387" s="17" t="s">
        <v>62</v>
      </c>
      <c r="F387" s="69">
        <v>4</v>
      </c>
      <c r="G387" s="16">
        <v>4</v>
      </c>
      <c r="H387" s="70">
        <v>2.73</v>
      </c>
      <c r="I387" s="70">
        <v>5</v>
      </c>
      <c r="J387" s="70">
        <f t="shared" si="10"/>
        <v>7.73</v>
      </c>
      <c r="K387" s="143">
        <f t="shared" si="11"/>
        <v>30.92</v>
      </c>
      <c r="L387" s="4"/>
    </row>
    <row r="388" spans="1:12" ht="15" customHeight="1" x14ac:dyDescent="0.25">
      <c r="A388" s="142">
        <v>57443</v>
      </c>
      <c r="B388" s="67" t="s">
        <v>61</v>
      </c>
      <c r="C388" s="67">
        <v>82003</v>
      </c>
      <c r="D388" s="68" t="s">
        <v>690</v>
      </c>
      <c r="E388" s="17" t="s">
        <v>62</v>
      </c>
      <c r="F388" s="69">
        <v>3</v>
      </c>
      <c r="G388" s="16">
        <v>3</v>
      </c>
      <c r="H388" s="70">
        <v>5.51</v>
      </c>
      <c r="I388" s="70">
        <v>6</v>
      </c>
      <c r="J388" s="70">
        <f t="shared" si="10"/>
        <v>11.51</v>
      </c>
      <c r="K388" s="143">
        <f t="shared" si="11"/>
        <v>34.53</v>
      </c>
      <c r="L388" s="4"/>
    </row>
    <row r="389" spans="1:12" ht="15" customHeight="1" thickBot="1" x14ac:dyDescent="0.3">
      <c r="A389" s="140">
        <v>57444</v>
      </c>
      <c r="B389" s="61" t="s">
        <v>61</v>
      </c>
      <c r="C389" s="61">
        <v>82004</v>
      </c>
      <c r="D389" s="62" t="s">
        <v>691</v>
      </c>
      <c r="E389" s="63" t="s">
        <v>62</v>
      </c>
      <c r="F389" s="64">
        <v>5</v>
      </c>
      <c r="G389" s="65">
        <v>5</v>
      </c>
      <c r="H389" s="66">
        <v>6.05</v>
      </c>
      <c r="I389" s="66">
        <v>8</v>
      </c>
      <c r="J389" s="66">
        <f t="shared" si="10"/>
        <v>14.05</v>
      </c>
      <c r="K389" s="141">
        <f t="shared" si="11"/>
        <v>70.25</v>
      </c>
      <c r="L389" s="4"/>
    </row>
    <row r="390" spans="1:12" ht="20.100000000000001" customHeight="1" thickBot="1" x14ac:dyDescent="0.3">
      <c r="A390" s="86" t="s">
        <v>549</v>
      </c>
      <c r="B390" s="87" t="s">
        <v>65</v>
      </c>
      <c r="C390" s="88" t="s">
        <v>2</v>
      </c>
      <c r="D390" s="89" t="s">
        <v>135</v>
      </c>
      <c r="E390" s="90" t="s">
        <v>63</v>
      </c>
      <c r="F390" s="91" t="s">
        <v>2</v>
      </c>
      <c r="G390" s="87" t="s">
        <v>63</v>
      </c>
      <c r="H390" s="92">
        <v>0</v>
      </c>
      <c r="I390" s="92">
        <v>0</v>
      </c>
      <c r="J390" s="93">
        <f>J391+J392</f>
        <v>28.04</v>
      </c>
      <c r="K390" s="94">
        <f>K391+K392</f>
        <v>91.15</v>
      </c>
      <c r="L390" s="4"/>
    </row>
    <row r="391" spans="1:12" ht="30" customHeight="1" x14ac:dyDescent="0.25">
      <c r="A391" s="138">
        <v>57451</v>
      </c>
      <c r="B391" s="55" t="s">
        <v>61</v>
      </c>
      <c r="C391" s="55">
        <v>81885</v>
      </c>
      <c r="D391" s="56" t="s">
        <v>692</v>
      </c>
      <c r="E391" s="57" t="s">
        <v>62</v>
      </c>
      <c r="F391" s="58">
        <v>5</v>
      </c>
      <c r="G391" s="59">
        <v>5</v>
      </c>
      <c r="H391" s="60">
        <v>9.69</v>
      </c>
      <c r="I391" s="60">
        <v>2</v>
      </c>
      <c r="J391" s="60">
        <f t="shared" ref="J391:J448" si="12">H391+I391</f>
        <v>11.69</v>
      </c>
      <c r="K391" s="139">
        <f t="shared" ref="K391:K448" si="13">F391*J391</f>
        <v>58.449999999999996</v>
      </c>
      <c r="L391" s="4"/>
    </row>
    <row r="392" spans="1:12" ht="15" customHeight="1" thickBot="1" x14ac:dyDescent="0.3">
      <c r="A392" s="140">
        <v>57452</v>
      </c>
      <c r="B392" s="61" t="s">
        <v>61</v>
      </c>
      <c r="C392" s="61">
        <v>82103</v>
      </c>
      <c r="D392" s="62" t="s">
        <v>693</v>
      </c>
      <c r="E392" s="63" t="s">
        <v>62</v>
      </c>
      <c r="F392" s="64">
        <v>2</v>
      </c>
      <c r="G392" s="65">
        <v>2</v>
      </c>
      <c r="H392" s="66">
        <v>6.35</v>
      </c>
      <c r="I392" s="66">
        <v>10</v>
      </c>
      <c r="J392" s="66">
        <f t="shared" si="12"/>
        <v>16.350000000000001</v>
      </c>
      <c r="K392" s="141">
        <f t="shared" si="13"/>
        <v>32.700000000000003</v>
      </c>
      <c r="L392" s="4"/>
    </row>
    <row r="393" spans="1:12" ht="20.100000000000001" customHeight="1" thickBot="1" x14ac:dyDescent="0.3">
      <c r="A393" s="86" t="s">
        <v>550</v>
      </c>
      <c r="B393" s="87" t="s">
        <v>61</v>
      </c>
      <c r="C393" s="88" t="s">
        <v>2</v>
      </c>
      <c r="D393" s="89" t="s">
        <v>136</v>
      </c>
      <c r="E393" s="90" t="s">
        <v>63</v>
      </c>
      <c r="F393" s="91" t="s">
        <v>2</v>
      </c>
      <c r="G393" s="87" t="s">
        <v>63</v>
      </c>
      <c r="H393" s="92">
        <v>0</v>
      </c>
      <c r="I393" s="92">
        <v>0</v>
      </c>
      <c r="J393" s="93">
        <f>J394</f>
        <v>14.36</v>
      </c>
      <c r="K393" s="94">
        <f>K394</f>
        <v>71.8</v>
      </c>
      <c r="L393" s="4"/>
    </row>
    <row r="394" spans="1:12" ht="15" customHeight="1" thickBot="1" x14ac:dyDescent="0.3">
      <c r="A394" s="144">
        <v>57461</v>
      </c>
      <c r="B394" s="71" t="s">
        <v>61</v>
      </c>
      <c r="C394" s="71">
        <v>82230</v>
      </c>
      <c r="D394" s="72" t="s">
        <v>694</v>
      </c>
      <c r="E394" s="73" t="s">
        <v>62</v>
      </c>
      <c r="F394" s="74">
        <v>5</v>
      </c>
      <c r="G394" s="75">
        <v>5</v>
      </c>
      <c r="H394" s="76">
        <v>4.3600000000000003</v>
      </c>
      <c r="I394" s="76">
        <v>10</v>
      </c>
      <c r="J394" s="76">
        <f t="shared" si="12"/>
        <v>14.36</v>
      </c>
      <c r="K394" s="145">
        <f t="shared" si="13"/>
        <v>71.8</v>
      </c>
      <c r="L394" s="4"/>
    </row>
    <row r="395" spans="1:12" ht="20.100000000000001" customHeight="1" thickBot="1" x14ac:dyDescent="0.3">
      <c r="A395" s="86" t="s">
        <v>551</v>
      </c>
      <c r="B395" s="87" t="s">
        <v>65</v>
      </c>
      <c r="C395" s="88" t="s">
        <v>2</v>
      </c>
      <c r="D395" s="89" t="s">
        <v>137</v>
      </c>
      <c r="E395" s="90" t="s">
        <v>63</v>
      </c>
      <c r="F395" s="91" t="s">
        <v>2</v>
      </c>
      <c r="G395" s="87" t="s">
        <v>63</v>
      </c>
      <c r="H395" s="92">
        <v>0</v>
      </c>
      <c r="I395" s="92">
        <v>0</v>
      </c>
      <c r="J395" s="93">
        <f>J396+J397+J398</f>
        <v>48.400000000000006</v>
      </c>
      <c r="K395" s="94">
        <f>K396+K397+K398</f>
        <v>1555.98</v>
      </c>
      <c r="L395" s="4"/>
    </row>
    <row r="396" spans="1:12" ht="15" customHeight="1" x14ac:dyDescent="0.25">
      <c r="A396" s="138">
        <v>57471</v>
      </c>
      <c r="B396" s="55" t="s">
        <v>61</v>
      </c>
      <c r="C396" s="55">
        <v>82301</v>
      </c>
      <c r="D396" s="56" t="s">
        <v>695</v>
      </c>
      <c r="E396" s="57" t="s">
        <v>76</v>
      </c>
      <c r="F396" s="58">
        <v>24</v>
      </c>
      <c r="G396" s="59">
        <v>24</v>
      </c>
      <c r="H396" s="60">
        <v>6.86</v>
      </c>
      <c r="I396" s="60">
        <v>8</v>
      </c>
      <c r="J396" s="60">
        <f t="shared" si="12"/>
        <v>14.86</v>
      </c>
      <c r="K396" s="139">
        <f t="shared" si="13"/>
        <v>356.64</v>
      </c>
      <c r="L396" s="4"/>
    </row>
    <row r="397" spans="1:12" ht="45" customHeight="1" x14ac:dyDescent="0.25">
      <c r="A397" s="142">
        <v>57472</v>
      </c>
      <c r="B397" s="67" t="s">
        <v>65</v>
      </c>
      <c r="C397" s="67">
        <v>89798</v>
      </c>
      <c r="D397" s="68" t="s">
        <v>696</v>
      </c>
      <c r="E397" s="17" t="s">
        <v>76</v>
      </c>
      <c r="F397" s="69">
        <v>24</v>
      </c>
      <c r="G397" s="16">
        <v>24</v>
      </c>
      <c r="H397" s="70">
        <v>10.63</v>
      </c>
      <c r="I397" s="70">
        <v>1</v>
      </c>
      <c r="J397" s="70">
        <f t="shared" si="12"/>
        <v>11.63</v>
      </c>
      <c r="K397" s="143">
        <f t="shared" si="13"/>
        <v>279.12</v>
      </c>
      <c r="L397" s="4"/>
    </row>
    <row r="398" spans="1:12" ht="45" customHeight="1" thickBot="1" x14ac:dyDescent="0.3">
      <c r="A398" s="140">
        <v>57473</v>
      </c>
      <c r="B398" s="61" t="s">
        <v>65</v>
      </c>
      <c r="C398" s="61">
        <v>89800</v>
      </c>
      <c r="D398" s="62" t="s">
        <v>697</v>
      </c>
      <c r="E398" s="63" t="s">
        <v>76</v>
      </c>
      <c r="F398" s="64">
        <v>42</v>
      </c>
      <c r="G398" s="65">
        <v>42</v>
      </c>
      <c r="H398" s="66">
        <v>16.91</v>
      </c>
      <c r="I398" s="66">
        <v>5</v>
      </c>
      <c r="J398" s="66">
        <f t="shared" si="12"/>
        <v>21.91</v>
      </c>
      <c r="K398" s="141">
        <f t="shared" si="13"/>
        <v>920.22</v>
      </c>
      <c r="L398" s="4"/>
    </row>
    <row r="399" spans="1:12" ht="20.100000000000001" customHeight="1" thickBot="1" x14ac:dyDescent="0.3">
      <c r="A399" s="86" t="s">
        <v>552</v>
      </c>
      <c r="B399" s="87" t="s">
        <v>61</v>
      </c>
      <c r="C399" s="88" t="s">
        <v>2</v>
      </c>
      <c r="D399" s="89" t="s">
        <v>698</v>
      </c>
      <c r="E399" s="90" t="s">
        <v>63</v>
      </c>
      <c r="F399" s="91" t="s">
        <v>2</v>
      </c>
      <c r="G399" s="87" t="s">
        <v>63</v>
      </c>
      <c r="H399" s="92">
        <v>0</v>
      </c>
      <c r="I399" s="92">
        <v>0</v>
      </c>
      <c r="J399" s="93">
        <f>J400</f>
        <v>46.48</v>
      </c>
      <c r="K399" s="94">
        <f>K400</f>
        <v>185.92</v>
      </c>
      <c r="L399" s="4"/>
    </row>
    <row r="400" spans="1:12" ht="15" customHeight="1" thickBot="1" x14ac:dyDescent="0.3">
      <c r="A400" s="144">
        <v>57481</v>
      </c>
      <c r="B400" s="71" t="s">
        <v>61</v>
      </c>
      <c r="C400" s="71">
        <v>81663</v>
      </c>
      <c r="D400" s="72" t="s">
        <v>699</v>
      </c>
      <c r="E400" s="73" t="s">
        <v>62</v>
      </c>
      <c r="F400" s="74">
        <v>4</v>
      </c>
      <c r="G400" s="75">
        <v>4</v>
      </c>
      <c r="H400" s="76">
        <v>38.479999999999997</v>
      </c>
      <c r="I400" s="76">
        <v>8</v>
      </c>
      <c r="J400" s="76">
        <f t="shared" si="12"/>
        <v>46.48</v>
      </c>
      <c r="K400" s="145">
        <f t="shared" si="13"/>
        <v>185.92</v>
      </c>
      <c r="L400" s="4"/>
    </row>
    <row r="401" spans="1:12" ht="20.100000000000001" customHeight="1" thickBot="1" x14ac:dyDescent="0.3">
      <c r="A401" s="77" t="s">
        <v>553</v>
      </c>
      <c r="B401" s="78" t="s">
        <v>65</v>
      </c>
      <c r="C401" s="79" t="s">
        <v>2</v>
      </c>
      <c r="D401" s="80" t="s">
        <v>138</v>
      </c>
      <c r="E401" s="81" t="s">
        <v>63</v>
      </c>
      <c r="F401" s="82" t="s">
        <v>2</v>
      </c>
      <c r="G401" s="78" t="s">
        <v>63</v>
      </c>
      <c r="H401" s="83">
        <v>0</v>
      </c>
      <c r="I401" s="83">
        <v>0</v>
      </c>
      <c r="J401" s="84">
        <f>J402+J403</f>
        <v>472.46</v>
      </c>
      <c r="K401" s="85">
        <f>K402+K403</f>
        <v>1889.84</v>
      </c>
      <c r="L401" s="4"/>
    </row>
    <row r="402" spans="1:12" ht="30" customHeight="1" x14ac:dyDescent="0.25">
      <c r="A402" s="138">
        <v>57501</v>
      </c>
      <c r="B402" s="55" t="s">
        <v>61</v>
      </c>
      <c r="C402" s="55">
        <v>81825</v>
      </c>
      <c r="D402" s="56" t="s">
        <v>700</v>
      </c>
      <c r="E402" s="57" t="s">
        <v>62</v>
      </c>
      <c r="F402" s="58">
        <v>4</v>
      </c>
      <c r="G402" s="59">
        <v>4</v>
      </c>
      <c r="H402" s="60">
        <v>162.66</v>
      </c>
      <c r="I402" s="60">
        <v>100</v>
      </c>
      <c r="J402" s="60">
        <f t="shared" si="12"/>
        <v>262.65999999999997</v>
      </c>
      <c r="K402" s="139">
        <f t="shared" si="13"/>
        <v>1050.6399999999999</v>
      </c>
      <c r="L402" s="4"/>
    </row>
    <row r="403" spans="1:12" ht="30" customHeight="1" thickBot="1" x14ac:dyDescent="0.3">
      <c r="A403" s="140">
        <v>57502</v>
      </c>
      <c r="B403" s="61" t="s">
        <v>61</v>
      </c>
      <c r="C403" s="61">
        <v>81840</v>
      </c>
      <c r="D403" s="62" t="s">
        <v>701</v>
      </c>
      <c r="E403" s="63" t="s">
        <v>62</v>
      </c>
      <c r="F403" s="64">
        <v>4</v>
      </c>
      <c r="G403" s="65">
        <v>4</v>
      </c>
      <c r="H403" s="66">
        <v>189.8</v>
      </c>
      <c r="I403" s="66">
        <v>20</v>
      </c>
      <c r="J403" s="66">
        <f t="shared" si="12"/>
        <v>209.8</v>
      </c>
      <c r="K403" s="141">
        <f t="shared" si="13"/>
        <v>839.2</v>
      </c>
      <c r="L403" s="4"/>
    </row>
    <row r="404" spans="1:12" ht="20.100000000000001" customHeight="1" thickBot="1" x14ac:dyDescent="0.3">
      <c r="A404" s="45" t="s">
        <v>554</v>
      </c>
      <c r="B404" s="46" t="s">
        <v>65</v>
      </c>
      <c r="C404" s="47" t="s">
        <v>2</v>
      </c>
      <c r="D404" s="48" t="s">
        <v>274</v>
      </c>
      <c r="E404" s="49" t="s">
        <v>63</v>
      </c>
      <c r="F404" s="50" t="s">
        <v>2</v>
      </c>
      <c r="G404" s="46" t="s">
        <v>63</v>
      </c>
      <c r="H404" s="51">
        <v>0</v>
      </c>
      <c r="I404" s="51">
        <v>10</v>
      </c>
      <c r="J404" s="52">
        <f t="shared" si="12"/>
        <v>10</v>
      </c>
      <c r="K404" s="53">
        <f>K405+K406</f>
        <v>12398.119800000002</v>
      </c>
      <c r="L404" s="4"/>
    </row>
    <row r="405" spans="1:12" ht="30" customHeight="1" x14ac:dyDescent="0.25">
      <c r="A405" s="138">
        <v>58001</v>
      </c>
      <c r="B405" s="55" t="s">
        <v>61</v>
      </c>
      <c r="C405" s="55">
        <v>100160</v>
      </c>
      <c r="D405" s="56" t="s">
        <v>702</v>
      </c>
      <c r="E405" s="57" t="s">
        <v>64</v>
      </c>
      <c r="F405" s="58">
        <v>340.62</v>
      </c>
      <c r="G405" s="59">
        <v>340.62</v>
      </c>
      <c r="H405" s="60">
        <v>24.09</v>
      </c>
      <c r="I405" s="60">
        <v>10</v>
      </c>
      <c r="J405" s="60">
        <f t="shared" si="12"/>
        <v>34.090000000000003</v>
      </c>
      <c r="K405" s="139">
        <f t="shared" si="13"/>
        <v>11611.735800000002</v>
      </c>
      <c r="L405" s="4"/>
    </row>
    <row r="406" spans="1:12" ht="45" customHeight="1" thickBot="1" x14ac:dyDescent="0.3">
      <c r="A406" s="140">
        <v>58002</v>
      </c>
      <c r="B406" s="61" t="s">
        <v>65</v>
      </c>
      <c r="C406" s="61">
        <v>93201</v>
      </c>
      <c r="D406" s="62" t="s">
        <v>474</v>
      </c>
      <c r="E406" s="63" t="s">
        <v>76</v>
      </c>
      <c r="F406" s="64">
        <v>114.3</v>
      </c>
      <c r="G406" s="65">
        <v>114.3</v>
      </c>
      <c r="H406" s="66">
        <v>2.88</v>
      </c>
      <c r="I406" s="66">
        <v>4</v>
      </c>
      <c r="J406" s="66">
        <f t="shared" si="12"/>
        <v>6.88</v>
      </c>
      <c r="K406" s="141">
        <f t="shared" si="13"/>
        <v>786.38400000000001</v>
      </c>
      <c r="L406" s="4"/>
    </row>
    <row r="407" spans="1:12" ht="20.100000000000001" customHeight="1" thickBot="1" x14ac:dyDescent="0.3">
      <c r="A407" s="45" t="s">
        <v>555</v>
      </c>
      <c r="B407" s="46" t="s">
        <v>65</v>
      </c>
      <c r="C407" s="47" t="s">
        <v>2</v>
      </c>
      <c r="D407" s="48" t="s">
        <v>95</v>
      </c>
      <c r="E407" s="49" t="s">
        <v>63</v>
      </c>
      <c r="F407" s="50" t="s">
        <v>2</v>
      </c>
      <c r="G407" s="46" t="s">
        <v>63</v>
      </c>
      <c r="H407" s="51">
        <v>0</v>
      </c>
      <c r="I407" s="51">
        <v>0</v>
      </c>
      <c r="J407" s="52">
        <f>J408+J410+J412</f>
        <v>62.83</v>
      </c>
      <c r="K407" s="53">
        <f>K408+K410+K412</f>
        <v>4269.4135999999999</v>
      </c>
      <c r="L407" s="4"/>
    </row>
    <row r="408" spans="1:12" ht="20.100000000000001" customHeight="1" thickBot="1" x14ac:dyDescent="0.3">
      <c r="A408" s="77" t="s">
        <v>556</v>
      </c>
      <c r="B408" s="78" t="s">
        <v>61</v>
      </c>
      <c r="C408" s="79" t="s">
        <v>2</v>
      </c>
      <c r="D408" s="80" t="s">
        <v>475</v>
      </c>
      <c r="E408" s="81" t="s">
        <v>63</v>
      </c>
      <c r="F408" s="82" t="s">
        <v>2</v>
      </c>
      <c r="G408" s="78" t="s">
        <v>63</v>
      </c>
      <c r="H408" s="83">
        <v>0</v>
      </c>
      <c r="I408" s="83">
        <v>0</v>
      </c>
      <c r="J408" s="84">
        <f>J409</f>
        <v>22.810000000000002</v>
      </c>
      <c r="K408" s="85">
        <f>K409</f>
        <v>2364.0284000000001</v>
      </c>
      <c r="L408" s="4"/>
    </row>
    <row r="409" spans="1:12" ht="15" customHeight="1" thickBot="1" x14ac:dyDescent="0.3">
      <c r="A409" s="144">
        <v>59101</v>
      </c>
      <c r="B409" s="71" t="s">
        <v>61</v>
      </c>
      <c r="C409" s="71">
        <v>120902</v>
      </c>
      <c r="D409" s="72" t="s">
        <v>476</v>
      </c>
      <c r="E409" s="73" t="s">
        <v>64</v>
      </c>
      <c r="F409" s="74">
        <v>103.64</v>
      </c>
      <c r="G409" s="75">
        <v>103.64</v>
      </c>
      <c r="H409" s="76">
        <v>12.81</v>
      </c>
      <c r="I409" s="76">
        <v>10</v>
      </c>
      <c r="J409" s="76">
        <f t="shared" si="12"/>
        <v>22.810000000000002</v>
      </c>
      <c r="K409" s="145">
        <f t="shared" si="13"/>
        <v>2364.0284000000001</v>
      </c>
      <c r="L409" s="4"/>
    </row>
    <row r="410" spans="1:12" ht="20.100000000000001" customHeight="1" thickBot="1" x14ac:dyDescent="0.3">
      <c r="A410" s="77" t="s">
        <v>557</v>
      </c>
      <c r="B410" s="78" t="s">
        <v>61</v>
      </c>
      <c r="C410" s="79" t="s">
        <v>2</v>
      </c>
      <c r="D410" s="80" t="s">
        <v>703</v>
      </c>
      <c r="E410" s="81" t="s">
        <v>63</v>
      </c>
      <c r="F410" s="82" t="s">
        <v>2</v>
      </c>
      <c r="G410" s="78" t="s">
        <v>63</v>
      </c>
      <c r="H410" s="83">
        <v>0</v>
      </c>
      <c r="I410" s="83">
        <v>0</v>
      </c>
      <c r="J410" s="84">
        <f>J411</f>
        <v>17.509999999999998</v>
      </c>
      <c r="K410" s="85">
        <f>K411</f>
        <v>1093.6745999999998</v>
      </c>
      <c r="L410" s="4"/>
    </row>
    <row r="411" spans="1:12" ht="30" customHeight="1" thickBot="1" x14ac:dyDescent="0.3">
      <c r="A411" s="144">
        <v>59201</v>
      </c>
      <c r="B411" s="71" t="s">
        <v>61</v>
      </c>
      <c r="C411" s="71">
        <v>120209</v>
      </c>
      <c r="D411" s="72" t="s">
        <v>704</v>
      </c>
      <c r="E411" s="73" t="s">
        <v>64</v>
      </c>
      <c r="F411" s="74">
        <v>62.46</v>
      </c>
      <c r="G411" s="75">
        <v>62.46</v>
      </c>
      <c r="H411" s="76">
        <v>12.51</v>
      </c>
      <c r="I411" s="76">
        <v>5</v>
      </c>
      <c r="J411" s="76">
        <f t="shared" si="12"/>
        <v>17.509999999999998</v>
      </c>
      <c r="K411" s="145">
        <f t="shared" si="13"/>
        <v>1093.6745999999998</v>
      </c>
      <c r="L411" s="4"/>
    </row>
    <row r="412" spans="1:12" ht="20.100000000000001" customHeight="1" thickBot="1" x14ac:dyDescent="0.3">
      <c r="A412" s="77" t="s">
        <v>558</v>
      </c>
      <c r="B412" s="78" t="s">
        <v>61</v>
      </c>
      <c r="C412" s="79" t="s">
        <v>2</v>
      </c>
      <c r="D412" s="80" t="s">
        <v>705</v>
      </c>
      <c r="E412" s="81" t="s">
        <v>63</v>
      </c>
      <c r="F412" s="82" t="s">
        <v>2</v>
      </c>
      <c r="G412" s="78" t="s">
        <v>63</v>
      </c>
      <c r="H412" s="83">
        <v>0</v>
      </c>
      <c r="I412" s="83">
        <v>0</v>
      </c>
      <c r="J412" s="84">
        <f>J413</f>
        <v>22.509999999999998</v>
      </c>
      <c r="K412" s="85">
        <f>K413</f>
        <v>811.7106</v>
      </c>
      <c r="L412" s="4"/>
    </row>
    <row r="413" spans="1:12" ht="30" customHeight="1" thickBot="1" x14ac:dyDescent="0.3">
      <c r="A413" s="144">
        <v>59301</v>
      </c>
      <c r="B413" s="71" t="s">
        <v>61</v>
      </c>
      <c r="C413" s="71">
        <v>120209</v>
      </c>
      <c r="D413" s="72" t="s">
        <v>704</v>
      </c>
      <c r="E413" s="73" t="s">
        <v>64</v>
      </c>
      <c r="F413" s="74">
        <v>36.06</v>
      </c>
      <c r="G413" s="75">
        <v>36.06</v>
      </c>
      <c r="H413" s="76">
        <v>12.51</v>
      </c>
      <c r="I413" s="76">
        <v>10</v>
      </c>
      <c r="J413" s="76">
        <f t="shared" si="12"/>
        <v>22.509999999999998</v>
      </c>
      <c r="K413" s="145">
        <f t="shared" si="13"/>
        <v>811.7106</v>
      </c>
      <c r="L413" s="4"/>
    </row>
    <row r="414" spans="1:12" ht="20.100000000000001" customHeight="1" thickBot="1" x14ac:dyDescent="0.3">
      <c r="A414" s="45" t="s">
        <v>559</v>
      </c>
      <c r="B414" s="46" t="s">
        <v>65</v>
      </c>
      <c r="C414" s="47" t="s">
        <v>2</v>
      </c>
      <c r="D414" s="48" t="s">
        <v>277</v>
      </c>
      <c r="E414" s="49" t="s">
        <v>63</v>
      </c>
      <c r="F414" s="50" t="s">
        <v>2</v>
      </c>
      <c r="G414" s="46" t="s">
        <v>63</v>
      </c>
      <c r="H414" s="51">
        <v>0</v>
      </c>
      <c r="I414" s="51">
        <v>0</v>
      </c>
      <c r="J414" s="52">
        <f>J415</f>
        <v>10.5</v>
      </c>
      <c r="K414" s="53">
        <f>K415</f>
        <v>44856</v>
      </c>
      <c r="L414" s="4"/>
    </row>
    <row r="415" spans="1:12" ht="75" customHeight="1" thickBot="1" x14ac:dyDescent="0.3">
      <c r="A415" s="138">
        <v>510001</v>
      </c>
      <c r="B415" s="55" t="s">
        <v>65</v>
      </c>
      <c r="C415" s="55">
        <v>100775</v>
      </c>
      <c r="D415" s="56" t="s">
        <v>589</v>
      </c>
      <c r="E415" s="57" t="s">
        <v>82</v>
      </c>
      <c r="F415" s="58">
        <v>4272</v>
      </c>
      <c r="G415" s="59">
        <v>4272</v>
      </c>
      <c r="H415" s="60">
        <v>10</v>
      </c>
      <c r="I415" s="60">
        <v>0.5</v>
      </c>
      <c r="J415" s="60">
        <f t="shared" si="12"/>
        <v>10.5</v>
      </c>
      <c r="K415" s="139">
        <f t="shared" si="13"/>
        <v>44856</v>
      </c>
      <c r="L415" s="4"/>
    </row>
    <row r="416" spans="1:12" ht="20.100000000000001" customHeight="1" thickBot="1" x14ac:dyDescent="0.3">
      <c r="A416" s="45" t="s">
        <v>560</v>
      </c>
      <c r="B416" s="46" t="s">
        <v>65</v>
      </c>
      <c r="C416" s="47" t="s">
        <v>2</v>
      </c>
      <c r="D416" s="48" t="s">
        <v>96</v>
      </c>
      <c r="E416" s="98" t="s">
        <v>63</v>
      </c>
      <c r="F416" s="50" t="s">
        <v>2</v>
      </c>
      <c r="G416" s="46" t="s">
        <v>63</v>
      </c>
      <c r="H416" s="51">
        <v>0</v>
      </c>
      <c r="I416" s="51">
        <v>0</v>
      </c>
      <c r="J416" s="52">
        <f>J417+J418+J419+J420</f>
        <v>103</v>
      </c>
      <c r="K416" s="53">
        <f>K417+K418+K419+K420</f>
        <v>15019.212400000002</v>
      </c>
      <c r="L416" s="4"/>
    </row>
    <row r="417" spans="1:12" ht="30" customHeight="1" x14ac:dyDescent="0.25">
      <c r="A417" s="138">
        <v>511001</v>
      </c>
      <c r="B417" s="55" t="s">
        <v>61</v>
      </c>
      <c r="C417" s="55">
        <v>160100</v>
      </c>
      <c r="D417" s="56" t="s">
        <v>478</v>
      </c>
      <c r="E417" s="56" t="s">
        <v>64</v>
      </c>
      <c r="F417" s="58">
        <v>310.66000000000003</v>
      </c>
      <c r="G417" s="59">
        <v>310.66000000000003</v>
      </c>
      <c r="H417" s="60">
        <v>39.840000000000003</v>
      </c>
      <c r="I417" s="60">
        <v>2</v>
      </c>
      <c r="J417" s="60">
        <f t="shared" si="12"/>
        <v>41.84</v>
      </c>
      <c r="K417" s="139">
        <f t="shared" si="13"/>
        <v>12998.014400000002</v>
      </c>
      <c r="L417" s="4"/>
    </row>
    <row r="418" spans="1:12" ht="30" customHeight="1" x14ac:dyDescent="0.25">
      <c r="A418" s="142">
        <v>511002</v>
      </c>
      <c r="B418" s="67" t="s">
        <v>61</v>
      </c>
      <c r="C418" s="67">
        <v>160101</v>
      </c>
      <c r="D418" s="68" t="s">
        <v>479</v>
      </c>
      <c r="E418" s="68" t="s">
        <v>76</v>
      </c>
      <c r="F418" s="69">
        <v>31.7</v>
      </c>
      <c r="G418" s="16">
        <v>31.7</v>
      </c>
      <c r="H418" s="70">
        <v>20</v>
      </c>
      <c r="I418" s="70">
        <v>10</v>
      </c>
      <c r="J418" s="70">
        <f t="shared" si="12"/>
        <v>30</v>
      </c>
      <c r="K418" s="143">
        <f t="shared" si="13"/>
        <v>951</v>
      </c>
      <c r="L418" s="4"/>
    </row>
    <row r="419" spans="1:12" ht="15" customHeight="1" x14ac:dyDescent="0.25">
      <c r="A419" s="142">
        <v>511003</v>
      </c>
      <c r="B419" s="67" t="s">
        <v>61</v>
      </c>
      <c r="C419" s="67">
        <v>160403</v>
      </c>
      <c r="D419" s="68" t="s">
        <v>97</v>
      </c>
      <c r="E419" s="68" t="s">
        <v>76</v>
      </c>
      <c r="F419" s="69">
        <v>19.600000000000001</v>
      </c>
      <c r="G419" s="16">
        <v>19.600000000000001</v>
      </c>
      <c r="H419" s="70">
        <v>10.67</v>
      </c>
      <c r="I419" s="70">
        <v>10</v>
      </c>
      <c r="J419" s="70">
        <f t="shared" si="12"/>
        <v>20.67</v>
      </c>
      <c r="K419" s="143">
        <f t="shared" si="13"/>
        <v>405.13200000000006</v>
      </c>
      <c r="L419" s="4"/>
    </row>
    <row r="420" spans="1:12" ht="15" customHeight="1" thickBot="1" x14ac:dyDescent="0.3">
      <c r="A420" s="140">
        <v>511004</v>
      </c>
      <c r="B420" s="61" t="s">
        <v>61</v>
      </c>
      <c r="C420" s="61">
        <v>160404</v>
      </c>
      <c r="D420" s="62" t="s">
        <v>480</v>
      </c>
      <c r="E420" s="62" t="s">
        <v>76</v>
      </c>
      <c r="F420" s="64">
        <v>63.4</v>
      </c>
      <c r="G420" s="65">
        <v>63.4</v>
      </c>
      <c r="H420" s="66">
        <v>0.49</v>
      </c>
      <c r="I420" s="66">
        <v>10</v>
      </c>
      <c r="J420" s="66">
        <f t="shared" si="12"/>
        <v>10.49</v>
      </c>
      <c r="K420" s="141">
        <f t="shared" si="13"/>
        <v>665.06600000000003</v>
      </c>
      <c r="L420" s="4"/>
    </row>
    <row r="421" spans="1:12" ht="20.100000000000001" customHeight="1" thickBot="1" x14ac:dyDescent="0.3">
      <c r="A421" s="45" t="s">
        <v>561</v>
      </c>
      <c r="B421" s="46" t="s">
        <v>65</v>
      </c>
      <c r="C421" s="47" t="s">
        <v>2</v>
      </c>
      <c r="D421" s="48" t="s">
        <v>282</v>
      </c>
      <c r="E421" s="98" t="s">
        <v>63</v>
      </c>
      <c r="F421" s="50" t="s">
        <v>2</v>
      </c>
      <c r="G421" s="46" t="s">
        <v>63</v>
      </c>
      <c r="H421" s="51">
        <v>0</v>
      </c>
      <c r="I421" s="51">
        <v>0</v>
      </c>
      <c r="J421" s="52">
        <f>J422+J425</f>
        <v>2515.2200000000003</v>
      </c>
      <c r="K421" s="53">
        <f>K422+K425</f>
        <v>25867.571400000001</v>
      </c>
      <c r="L421" s="4"/>
    </row>
    <row r="422" spans="1:12" ht="20.100000000000001" customHeight="1" thickBot="1" x14ac:dyDescent="0.3">
      <c r="A422" s="77" t="s">
        <v>562</v>
      </c>
      <c r="B422" s="78" t="s">
        <v>61</v>
      </c>
      <c r="C422" s="78">
        <v>180501</v>
      </c>
      <c r="D422" s="80" t="s">
        <v>139</v>
      </c>
      <c r="E422" s="99" t="s">
        <v>64</v>
      </c>
      <c r="F422" s="82" t="s">
        <v>2</v>
      </c>
      <c r="G422" s="78" t="s">
        <v>63</v>
      </c>
      <c r="H422" s="83">
        <v>663.01</v>
      </c>
      <c r="I422" s="83">
        <v>45.72</v>
      </c>
      <c r="J422" s="84">
        <f>J423+J424</f>
        <v>1106.3600000000001</v>
      </c>
      <c r="K422" s="85">
        <f>K423+K424</f>
        <v>13196.0538</v>
      </c>
      <c r="L422" s="4"/>
    </row>
    <row r="423" spans="1:12" ht="30" customHeight="1" x14ac:dyDescent="0.25">
      <c r="A423" s="138">
        <v>512101</v>
      </c>
      <c r="B423" s="55" t="s">
        <v>61</v>
      </c>
      <c r="C423" s="55">
        <v>180501</v>
      </c>
      <c r="D423" s="56" t="s">
        <v>481</v>
      </c>
      <c r="E423" s="56" t="s">
        <v>64</v>
      </c>
      <c r="F423" s="58">
        <v>12.18</v>
      </c>
      <c r="G423" s="59">
        <v>12.18</v>
      </c>
      <c r="H423" s="60">
        <v>663.01</v>
      </c>
      <c r="I423" s="60">
        <v>20</v>
      </c>
      <c r="J423" s="60">
        <f t="shared" si="12"/>
        <v>683.01</v>
      </c>
      <c r="K423" s="139">
        <f t="shared" si="13"/>
        <v>8319.0617999999995</v>
      </c>
      <c r="L423" s="4"/>
    </row>
    <row r="424" spans="1:12" ht="30" customHeight="1" thickBot="1" x14ac:dyDescent="0.3">
      <c r="A424" s="140">
        <v>512102</v>
      </c>
      <c r="B424" s="61" t="s">
        <v>61</v>
      </c>
      <c r="C424" s="61">
        <v>180509</v>
      </c>
      <c r="D424" s="62" t="s">
        <v>706</v>
      </c>
      <c r="E424" s="62" t="s">
        <v>64</v>
      </c>
      <c r="F424" s="64">
        <v>11.52</v>
      </c>
      <c r="G424" s="65">
        <v>11.52</v>
      </c>
      <c r="H424" s="66">
        <v>403.35</v>
      </c>
      <c r="I424" s="66">
        <v>20</v>
      </c>
      <c r="J424" s="66">
        <f t="shared" si="12"/>
        <v>423.35</v>
      </c>
      <c r="K424" s="141">
        <f t="shared" si="13"/>
        <v>4876.9920000000002</v>
      </c>
      <c r="L424" s="4"/>
    </row>
    <row r="425" spans="1:12" ht="20.100000000000001" customHeight="1" thickBot="1" x14ac:dyDescent="0.3">
      <c r="A425" s="77" t="s">
        <v>563</v>
      </c>
      <c r="B425" s="78" t="s">
        <v>61</v>
      </c>
      <c r="C425" s="79" t="s">
        <v>2</v>
      </c>
      <c r="D425" s="80" t="s">
        <v>99</v>
      </c>
      <c r="E425" s="99" t="s">
        <v>63</v>
      </c>
      <c r="F425" s="82" t="s">
        <v>2</v>
      </c>
      <c r="G425" s="78" t="s">
        <v>63</v>
      </c>
      <c r="H425" s="83">
        <v>0</v>
      </c>
      <c r="I425" s="83">
        <v>0</v>
      </c>
      <c r="J425" s="84">
        <f>J426+J427+J428</f>
        <v>1408.8600000000001</v>
      </c>
      <c r="K425" s="85">
        <f>K426+K427+K428</f>
        <v>12671.517599999999</v>
      </c>
      <c r="L425" s="4"/>
    </row>
    <row r="426" spans="1:12" ht="30" customHeight="1" x14ac:dyDescent="0.25">
      <c r="A426" s="138">
        <v>512201</v>
      </c>
      <c r="B426" s="55" t="s">
        <v>61</v>
      </c>
      <c r="C426" s="55">
        <v>180381</v>
      </c>
      <c r="D426" s="56" t="s">
        <v>707</v>
      </c>
      <c r="E426" s="56" t="s">
        <v>64</v>
      </c>
      <c r="F426" s="58">
        <v>11.52</v>
      </c>
      <c r="G426" s="59">
        <v>11.52</v>
      </c>
      <c r="H426" s="60">
        <v>411.08</v>
      </c>
      <c r="I426" s="60">
        <v>20</v>
      </c>
      <c r="J426" s="60">
        <f t="shared" si="12"/>
        <v>431.08</v>
      </c>
      <c r="K426" s="139">
        <f t="shared" si="13"/>
        <v>4966.0415999999996</v>
      </c>
      <c r="L426" s="4"/>
    </row>
    <row r="427" spans="1:12" ht="30" customHeight="1" x14ac:dyDescent="0.25">
      <c r="A427" s="142">
        <v>512202</v>
      </c>
      <c r="B427" s="67" t="s">
        <v>61</v>
      </c>
      <c r="C427" s="67">
        <v>180401</v>
      </c>
      <c r="D427" s="68" t="s">
        <v>708</v>
      </c>
      <c r="E427" s="68" t="s">
        <v>64</v>
      </c>
      <c r="F427" s="69">
        <v>28.8</v>
      </c>
      <c r="G427" s="16">
        <v>28.8</v>
      </c>
      <c r="H427" s="70">
        <v>219.88</v>
      </c>
      <c r="I427" s="70">
        <v>20</v>
      </c>
      <c r="J427" s="70">
        <f t="shared" si="12"/>
        <v>239.88</v>
      </c>
      <c r="K427" s="143">
        <f t="shared" si="13"/>
        <v>6908.5439999999999</v>
      </c>
      <c r="L427" s="4"/>
    </row>
    <row r="428" spans="1:12" ht="15" customHeight="1" thickBot="1" x14ac:dyDescent="0.3">
      <c r="A428" s="140">
        <v>512203</v>
      </c>
      <c r="B428" s="61" t="s">
        <v>61</v>
      </c>
      <c r="C428" s="61">
        <v>180380</v>
      </c>
      <c r="D428" s="62" t="s">
        <v>709</v>
      </c>
      <c r="E428" s="62" t="s">
        <v>64</v>
      </c>
      <c r="F428" s="64">
        <v>1.08</v>
      </c>
      <c r="G428" s="65">
        <v>1.08</v>
      </c>
      <c r="H428" s="66">
        <v>717.9</v>
      </c>
      <c r="I428" s="66">
        <v>20</v>
      </c>
      <c r="J428" s="66">
        <f t="shared" si="12"/>
        <v>737.9</v>
      </c>
      <c r="K428" s="141">
        <f t="shared" si="13"/>
        <v>796.93200000000002</v>
      </c>
      <c r="L428" s="4"/>
    </row>
    <row r="429" spans="1:12" ht="20.100000000000001" customHeight="1" thickBot="1" x14ac:dyDescent="0.3">
      <c r="A429" s="45" t="s">
        <v>564</v>
      </c>
      <c r="B429" s="46" t="s">
        <v>65</v>
      </c>
      <c r="C429" s="47" t="s">
        <v>2</v>
      </c>
      <c r="D429" s="48" t="s">
        <v>100</v>
      </c>
      <c r="E429" s="98" t="s">
        <v>63</v>
      </c>
      <c r="F429" s="50" t="s">
        <v>2</v>
      </c>
      <c r="G429" s="46" t="s">
        <v>63</v>
      </c>
      <c r="H429" s="51">
        <v>0</v>
      </c>
      <c r="I429" s="51">
        <v>0</v>
      </c>
      <c r="J429" s="52">
        <f>J430</f>
        <v>194.44</v>
      </c>
      <c r="K429" s="53">
        <f>K430</f>
        <v>8049.8159999999998</v>
      </c>
      <c r="L429" s="4"/>
    </row>
    <row r="430" spans="1:12" ht="15" customHeight="1" thickBot="1" x14ac:dyDescent="0.3">
      <c r="A430" s="144">
        <v>513001</v>
      </c>
      <c r="B430" s="71" t="s">
        <v>61</v>
      </c>
      <c r="C430" s="71">
        <v>190102</v>
      </c>
      <c r="D430" s="72" t="s">
        <v>483</v>
      </c>
      <c r="E430" s="72" t="s">
        <v>64</v>
      </c>
      <c r="F430" s="74">
        <v>41.4</v>
      </c>
      <c r="G430" s="75">
        <v>41.4</v>
      </c>
      <c r="H430" s="76">
        <v>194.44</v>
      </c>
      <c r="I430" s="76">
        <v>0</v>
      </c>
      <c r="J430" s="76">
        <f t="shared" si="12"/>
        <v>194.44</v>
      </c>
      <c r="K430" s="145">
        <f t="shared" si="13"/>
        <v>8049.8159999999998</v>
      </c>
      <c r="L430" s="4"/>
    </row>
    <row r="431" spans="1:12" ht="20.100000000000001" customHeight="1" thickBot="1" x14ac:dyDescent="0.3">
      <c r="A431" s="45" t="s">
        <v>565</v>
      </c>
      <c r="B431" s="46" t="s">
        <v>65</v>
      </c>
      <c r="C431" s="47" t="s">
        <v>2</v>
      </c>
      <c r="D431" s="48" t="s">
        <v>285</v>
      </c>
      <c r="E431" s="98" t="s">
        <v>63</v>
      </c>
      <c r="F431" s="50" t="s">
        <v>2</v>
      </c>
      <c r="G431" s="46" t="s">
        <v>63</v>
      </c>
      <c r="H431" s="51">
        <v>0</v>
      </c>
      <c r="I431" s="51">
        <v>0</v>
      </c>
      <c r="J431" s="52">
        <f>J432+J433+J434+J435</f>
        <v>76.97</v>
      </c>
      <c r="K431" s="53">
        <f>K432+K433+K434+K435</f>
        <v>16028.647100000002</v>
      </c>
      <c r="L431" s="4"/>
    </row>
    <row r="432" spans="1:12" ht="15" customHeight="1" x14ac:dyDescent="0.25">
      <c r="A432" s="138">
        <v>514001</v>
      </c>
      <c r="B432" s="55" t="s">
        <v>61</v>
      </c>
      <c r="C432" s="55">
        <v>200150</v>
      </c>
      <c r="D432" s="56" t="s">
        <v>484</v>
      </c>
      <c r="E432" s="56" t="s">
        <v>64</v>
      </c>
      <c r="F432" s="58">
        <v>574.33000000000004</v>
      </c>
      <c r="G432" s="59">
        <v>574.33000000000004</v>
      </c>
      <c r="H432" s="60">
        <v>3.7</v>
      </c>
      <c r="I432" s="60">
        <v>1</v>
      </c>
      <c r="J432" s="60">
        <f t="shared" si="12"/>
        <v>4.7</v>
      </c>
      <c r="K432" s="139">
        <f t="shared" si="13"/>
        <v>2699.3510000000001</v>
      </c>
      <c r="L432" s="4"/>
    </row>
    <row r="433" spans="1:12" ht="90" customHeight="1" x14ac:dyDescent="0.25">
      <c r="A433" s="142">
        <v>514002</v>
      </c>
      <c r="B433" s="67" t="s">
        <v>65</v>
      </c>
      <c r="C433" s="67">
        <v>87553</v>
      </c>
      <c r="D433" s="68" t="s">
        <v>590</v>
      </c>
      <c r="E433" s="17" t="s">
        <v>64</v>
      </c>
      <c r="F433" s="69">
        <v>156.02000000000001</v>
      </c>
      <c r="G433" s="16">
        <v>156.02000000000001</v>
      </c>
      <c r="H433" s="70">
        <v>13.51</v>
      </c>
      <c r="I433" s="70">
        <v>3</v>
      </c>
      <c r="J433" s="70">
        <f t="shared" si="12"/>
        <v>16.509999999999998</v>
      </c>
      <c r="K433" s="143">
        <f t="shared" si="13"/>
        <v>2575.8901999999998</v>
      </c>
      <c r="L433" s="4"/>
    </row>
    <row r="434" spans="1:12" ht="15" customHeight="1" x14ac:dyDescent="0.25">
      <c r="A434" s="142">
        <v>514003</v>
      </c>
      <c r="B434" s="67" t="s">
        <v>61</v>
      </c>
      <c r="C434" s="67">
        <v>200403</v>
      </c>
      <c r="D434" s="68" t="s">
        <v>101</v>
      </c>
      <c r="E434" s="17" t="s">
        <v>64</v>
      </c>
      <c r="F434" s="16">
        <v>418.31</v>
      </c>
      <c r="G434" s="70">
        <v>418.31</v>
      </c>
      <c r="H434" s="70">
        <v>2.83</v>
      </c>
      <c r="I434" s="70">
        <v>5</v>
      </c>
      <c r="J434" s="70">
        <f t="shared" si="12"/>
        <v>7.83</v>
      </c>
      <c r="K434" s="143">
        <f t="shared" si="13"/>
        <v>3275.3672999999999</v>
      </c>
      <c r="L434" s="4"/>
    </row>
    <row r="435" spans="1:12" ht="60" customHeight="1" thickBot="1" x14ac:dyDescent="0.3">
      <c r="A435" s="142">
        <v>514004</v>
      </c>
      <c r="B435" s="67" t="s">
        <v>65</v>
      </c>
      <c r="C435" s="67">
        <v>87273</v>
      </c>
      <c r="D435" s="68" t="s">
        <v>710</v>
      </c>
      <c r="E435" s="17" t="s">
        <v>64</v>
      </c>
      <c r="F435" s="69">
        <v>156.02000000000001</v>
      </c>
      <c r="G435" s="16">
        <v>156.02000000000001</v>
      </c>
      <c r="H435" s="70">
        <v>37.93</v>
      </c>
      <c r="I435" s="70">
        <v>10</v>
      </c>
      <c r="J435" s="70">
        <f t="shared" si="12"/>
        <v>47.93</v>
      </c>
      <c r="K435" s="143">
        <f t="shared" si="13"/>
        <v>7478.0386000000008</v>
      </c>
      <c r="L435" s="4"/>
    </row>
    <row r="436" spans="1:12" ht="20.100000000000001" customHeight="1" thickBot="1" x14ac:dyDescent="0.3">
      <c r="A436" s="45" t="s">
        <v>566</v>
      </c>
      <c r="B436" s="46" t="s">
        <v>65</v>
      </c>
      <c r="C436" s="47" t="s">
        <v>2</v>
      </c>
      <c r="D436" s="48" t="s">
        <v>102</v>
      </c>
      <c r="E436" s="49" t="s">
        <v>63</v>
      </c>
      <c r="F436" s="50" t="s">
        <v>2</v>
      </c>
      <c r="G436" s="46" t="s">
        <v>63</v>
      </c>
      <c r="H436" s="51">
        <v>0</v>
      </c>
      <c r="I436" s="51">
        <v>0</v>
      </c>
      <c r="J436" s="52">
        <f>J437+J440</f>
        <v>121.84</v>
      </c>
      <c r="K436" s="53">
        <f>K437+K440</f>
        <v>6458.2536</v>
      </c>
      <c r="L436" s="4"/>
    </row>
    <row r="437" spans="1:12" ht="20.100000000000001" customHeight="1" thickBot="1" x14ac:dyDescent="0.3">
      <c r="A437" s="77" t="s">
        <v>567</v>
      </c>
      <c r="B437" s="78" t="s">
        <v>61</v>
      </c>
      <c r="C437" s="79" t="s">
        <v>2</v>
      </c>
      <c r="D437" s="80" t="s">
        <v>711</v>
      </c>
      <c r="E437" s="81" t="s">
        <v>63</v>
      </c>
      <c r="F437" s="82" t="s">
        <v>2</v>
      </c>
      <c r="G437" s="78" t="s">
        <v>63</v>
      </c>
      <c r="H437" s="83">
        <v>0</v>
      </c>
      <c r="I437" s="83">
        <v>0</v>
      </c>
      <c r="J437" s="84">
        <f>J438+J439</f>
        <v>83.7</v>
      </c>
      <c r="K437" s="85">
        <f>K438+K439</f>
        <v>3964.3049999999998</v>
      </c>
      <c r="L437" s="4"/>
    </row>
    <row r="438" spans="1:12" ht="30" customHeight="1" x14ac:dyDescent="0.25">
      <c r="A438" s="138">
        <v>515101</v>
      </c>
      <c r="B438" s="55" t="s">
        <v>61</v>
      </c>
      <c r="C438" s="55">
        <v>210499</v>
      </c>
      <c r="D438" s="56" t="s">
        <v>712</v>
      </c>
      <c r="E438" s="57" t="s">
        <v>64</v>
      </c>
      <c r="F438" s="58">
        <v>45.8</v>
      </c>
      <c r="G438" s="59">
        <v>45.8</v>
      </c>
      <c r="H438" s="60">
        <v>63.45</v>
      </c>
      <c r="I438" s="60">
        <v>5</v>
      </c>
      <c r="J438" s="60">
        <f t="shared" si="12"/>
        <v>68.45</v>
      </c>
      <c r="K438" s="139">
        <f t="shared" si="13"/>
        <v>3135.0099999999998</v>
      </c>
      <c r="L438" s="4"/>
    </row>
    <row r="439" spans="1:12" ht="15" customHeight="1" thickBot="1" x14ac:dyDescent="0.3">
      <c r="A439" s="140">
        <v>515102</v>
      </c>
      <c r="B439" s="61" t="s">
        <v>61</v>
      </c>
      <c r="C439" s="61">
        <v>210506</v>
      </c>
      <c r="D439" s="62" t="s">
        <v>713</v>
      </c>
      <c r="E439" s="63" t="s">
        <v>76</v>
      </c>
      <c r="F439" s="64">
        <v>54.38</v>
      </c>
      <c r="G439" s="65">
        <v>54.38</v>
      </c>
      <c r="H439" s="66">
        <v>15.25</v>
      </c>
      <c r="I439" s="66">
        <v>0</v>
      </c>
      <c r="J439" s="66">
        <f t="shared" si="12"/>
        <v>15.25</v>
      </c>
      <c r="K439" s="141">
        <f t="shared" si="13"/>
        <v>829.29500000000007</v>
      </c>
      <c r="L439" s="4"/>
    </row>
    <row r="440" spans="1:12" ht="20.100000000000001" customHeight="1" thickBot="1" x14ac:dyDescent="0.3">
      <c r="A440" s="77" t="s">
        <v>568</v>
      </c>
      <c r="B440" s="78" t="s">
        <v>61</v>
      </c>
      <c r="C440" s="79" t="s">
        <v>2</v>
      </c>
      <c r="D440" s="80" t="s">
        <v>714</v>
      </c>
      <c r="E440" s="81" t="s">
        <v>63</v>
      </c>
      <c r="F440" s="82" t="s">
        <v>2</v>
      </c>
      <c r="G440" s="78" t="s">
        <v>63</v>
      </c>
      <c r="H440" s="83">
        <v>0</v>
      </c>
      <c r="I440" s="83">
        <v>0</v>
      </c>
      <c r="J440" s="84">
        <f>J441+J442</f>
        <v>38.14</v>
      </c>
      <c r="K440" s="85">
        <f>K441+K442</f>
        <v>2493.9486000000002</v>
      </c>
      <c r="L440" s="4"/>
    </row>
    <row r="441" spans="1:12" ht="15" customHeight="1" x14ac:dyDescent="0.25">
      <c r="A441" s="138">
        <v>515201</v>
      </c>
      <c r="B441" s="55" t="s">
        <v>61</v>
      </c>
      <c r="C441" s="55">
        <v>210515</v>
      </c>
      <c r="D441" s="56" t="s">
        <v>485</v>
      </c>
      <c r="E441" s="57" t="s">
        <v>64</v>
      </c>
      <c r="F441" s="58">
        <v>125.73</v>
      </c>
      <c r="G441" s="59">
        <v>125.73</v>
      </c>
      <c r="H441" s="60">
        <v>6.42</v>
      </c>
      <c r="I441" s="60">
        <v>5</v>
      </c>
      <c r="J441" s="60">
        <f t="shared" si="12"/>
        <v>11.42</v>
      </c>
      <c r="K441" s="139">
        <f t="shared" si="13"/>
        <v>1435.8366000000001</v>
      </c>
      <c r="L441" s="4"/>
    </row>
    <row r="442" spans="1:12" ht="30" customHeight="1" thickBot="1" x14ac:dyDescent="0.3">
      <c r="A442" s="140">
        <v>515202</v>
      </c>
      <c r="B442" s="61" t="s">
        <v>65</v>
      </c>
      <c r="C442" s="61">
        <v>99054</v>
      </c>
      <c r="D442" s="62" t="s">
        <v>715</v>
      </c>
      <c r="E442" s="63" t="s">
        <v>64</v>
      </c>
      <c r="F442" s="64">
        <v>39.6</v>
      </c>
      <c r="G442" s="65">
        <v>39.6</v>
      </c>
      <c r="H442" s="66">
        <v>24.72</v>
      </c>
      <c r="I442" s="66">
        <v>2</v>
      </c>
      <c r="J442" s="66">
        <f t="shared" si="12"/>
        <v>26.72</v>
      </c>
      <c r="K442" s="141">
        <f t="shared" si="13"/>
        <v>1058.1120000000001</v>
      </c>
      <c r="L442" s="4"/>
    </row>
    <row r="443" spans="1:12" ht="20.100000000000001" customHeight="1" thickBot="1" x14ac:dyDescent="0.3">
      <c r="A443" s="45" t="s">
        <v>569</v>
      </c>
      <c r="B443" s="46" t="s">
        <v>65</v>
      </c>
      <c r="C443" s="47" t="s">
        <v>2</v>
      </c>
      <c r="D443" s="48" t="s">
        <v>288</v>
      </c>
      <c r="E443" s="49" t="s">
        <v>63</v>
      </c>
      <c r="F443" s="50" t="s">
        <v>2</v>
      </c>
      <c r="G443" s="46" t="s">
        <v>63</v>
      </c>
      <c r="H443" s="51">
        <v>0</v>
      </c>
      <c r="I443" s="51">
        <v>0</v>
      </c>
      <c r="J443" s="52">
        <f>J444+J446+J449</f>
        <v>207.05</v>
      </c>
      <c r="K443" s="53">
        <f>K444+K446+K449</f>
        <v>31143.2238</v>
      </c>
      <c r="L443" s="4"/>
    </row>
    <row r="444" spans="1:12" ht="20.100000000000001" customHeight="1" thickBot="1" x14ac:dyDescent="0.3">
      <c r="A444" s="77" t="s">
        <v>570</v>
      </c>
      <c r="B444" s="78" t="s">
        <v>65</v>
      </c>
      <c r="C444" s="79" t="s">
        <v>2</v>
      </c>
      <c r="D444" s="80" t="s">
        <v>716</v>
      </c>
      <c r="E444" s="81" t="s">
        <v>63</v>
      </c>
      <c r="F444" s="82" t="s">
        <v>2</v>
      </c>
      <c r="G444" s="78" t="s">
        <v>63</v>
      </c>
      <c r="H444" s="83">
        <v>0</v>
      </c>
      <c r="I444" s="83">
        <v>0</v>
      </c>
      <c r="J444" s="84">
        <f>J445</f>
        <v>31.41</v>
      </c>
      <c r="K444" s="85">
        <f>K445</f>
        <v>7432.8624</v>
      </c>
      <c r="L444" s="4"/>
    </row>
    <row r="445" spans="1:12" ht="30" customHeight="1" thickBot="1" x14ac:dyDescent="0.3">
      <c r="A445" s="144">
        <v>516101</v>
      </c>
      <c r="B445" s="71" t="s">
        <v>61</v>
      </c>
      <c r="C445" s="71">
        <v>220101</v>
      </c>
      <c r="D445" s="72" t="s">
        <v>488</v>
      </c>
      <c r="E445" s="73" t="s">
        <v>64</v>
      </c>
      <c r="F445" s="74">
        <v>236.64</v>
      </c>
      <c r="G445" s="75">
        <v>236.64</v>
      </c>
      <c r="H445" s="76">
        <v>26.41</v>
      </c>
      <c r="I445" s="76">
        <v>5</v>
      </c>
      <c r="J445" s="76">
        <f t="shared" si="12"/>
        <v>31.41</v>
      </c>
      <c r="K445" s="145">
        <f t="shared" si="13"/>
        <v>7432.8624</v>
      </c>
      <c r="L445" s="4"/>
    </row>
    <row r="446" spans="1:12" ht="20.100000000000001" customHeight="1" thickBot="1" x14ac:dyDescent="0.3">
      <c r="A446" s="77" t="s">
        <v>571</v>
      </c>
      <c r="B446" s="78" t="s">
        <v>65</v>
      </c>
      <c r="C446" s="79" t="s">
        <v>2</v>
      </c>
      <c r="D446" s="80" t="s">
        <v>103</v>
      </c>
      <c r="E446" s="81" t="s">
        <v>63</v>
      </c>
      <c r="F446" s="82" t="s">
        <v>2</v>
      </c>
      <c r="G446" s="78" t="s">
        <v>63</v>
      </c>
      <c r="H446" s="83">
        <v>0</v>
      </c>
      <c r="I446" s="83">
        <v>0</v>
      </c>
      <c r="J446" s="84">
        <f>J447+J448</f>
        <v>104.11000000000001</v>
      </c>
      <c r="K446" s="85">
        <f>K447+K448</f>
        <v>20321.377199999999</v>
      </c>
      <c r="L446" s="4"/>
    </row>
    <row r="447" spans="1:12" ht="45" customHeight="1" x14ac:dyDescent="0.25">
      <c r="A447" s="138">
        <v>516201</v>
      </c>
      <c r="B447" s="95" t="s">
        <v>90</v>
      </c>
      <c r="C447" s="95" t="s">
        <v>104</v>
      </c>
      <c r="D447" s="56" t="s">
        <v>717</v>
      </c>
      <c r="E447" s="57" t="s">
        <v>64</v>
      </c>
      <c r="F447" s="58">
        <v>236.64</v>
      </c>
      <c r="G447" s="59">
        <v>236.64</v>
      </c>
      <c r="H447" s="60">
        <v>72.930000000000007</v>
      </c>
      <c r="I447" s="60">
        <v>10</v>
      </c>
      <c r="J447" s="60">
        <f t="shared" si="12"/>
        <v>82.93</v>
      </c>
      <c r="K447" s="139">
        <f t="shared" si="13"/>
        <v>19624.555199999999</v>
      </c>
      <c r="L447" s="4"/>
    </row>
    <row r="448" spans="1:12" ht="30" customHeight="1" thickBot="1" x14ac:dyDescent="0.3">
      <c r="A448" s="140">
        <v>516202</v>
      </c>
      <c r="B448" s="97" t="s">
        <v>90</v>
      </c>
      <c r="C448" s="97" t="s">
        <v>105</v>
      </c>
      <c r="D448" s="62" t="s">
        <v>490</v>
      </c>
      <c r="E448" s="63" t="s">
        <v>76</v>
      </c>
      <c r="F448" s="64">
        <v>32.9</v>
      </c>
      <c r="G448" s="65">
        <v>32.9</v>
      </c>
      <c r="H448" s="66">
        <v>20.83</v>
      </c>
      <c r="I448" s="66">
        <v>0.35</v>
      </c>
      <c r="J448" s="66">
        <f t="shared" si="12"/>
        <v>21.18</v>
      </c>
      <c r="K448" s="141">
        <f t="shared" si="13"/>
        <v>696.822</v>
      </c>
      <c r="L448" s="4"/>
    </row>
    <row r="449" spans="1:12" ht="20.100000000000001" customHeight="1" thickBot="1" x14ac:dyDescent="0.3">
      <c r="A449" s="77" t="s">
        <v>571</v>
      </c>
      <c r="B449" s="78" t="s">
        <v>65</v>
      </c>
      <c r="C449" s="79" t="s">
        <v>2</v>
      </c>
      <c r="D449" s="80" t="s">
        <v>107</v>
      </c>
      <c r="E449" s="81" t="s">
        <v>63</v>
      </c>
      <c r="F449" s="82" t="s">
        <v>2</v>
      </c>
      <c r="G449" s="78" t="s">
        <v>63</v>
      </c>
      <c r="H449" s="83">
        <v>0</v>
      </c>
      <c r="I449" s="83">
        <v>0</v>
      </c>
      <c r="J449" s="84">
        <f>J450+J451</f>
        <v>71.53</v>
      </c>
      <c r="K449" s="85">
        <f>K450+K451</f>
        <v>3388.9842000000003</v>
      </c>
      <c r="L449" s="4"/>
    </row>
    <row r="450" spans="1:12" ht="60" customHeight="1" x14ac:dyDescent="0.25">
      <c r="A450" s="138">
        <v>516301</v>
      </c>
      <c r="B450" s="55" t="s">
        <v>61</v>
      </c>
      <c r="C450" s="55">
        <v>220100</v>
      </c>
      <c r="D450" s="56" t="s">
        <v>491</v>
      </c>
      <c r="E450" s="57" t="s">
        <v>64</v>
      </c>
      <c r="F450" s="58">
        <v>47.88</v>
      </c>
      <c r="G450" s="59">
        <v>47.88</v>
      </c>
      <c r="H450" s="60">
        <v>47.04</v>
      </c>
      <c r="I450" s="60">
        <v>15</v>
      </c>
      <c r="J450" s="60">
        <f t="shared" ref="J450:J511" si="14">H450+I450</f>
        <v>62.04</v>
      </c>
      <c r="K450" s="139">
        <f t="shared" ref="K450:K511" si="15">F450*J450</f>
        <v>2970.4752000000003</v>
      </c>
      <c r="L450" s="4"/>
    </row>
    <row r="451" spans="1:12" ht="15" customHeight="1" thickBot="1" x14ac:dyDescent="0.3">
      <c r="A451" s="140">
        <v>516302</v>
      </c>
      <c r="B451" s="61" t="s">
        <v>61</v>
      </c>
      <c r="C451" s="61">
        <v>220902</v>
      </c>
      <c r="D451" s="62" t="s">
        <v>718</v>
      </c>
      <c r="E451" s="63" t="s">
        <v>76</v>
      </c>
      <c r="F451" s="64">
        <v>44.1</v>
      </c>
      <c r="G451" s="65">
        <v>44.1</v>
      </c>
      <c r="H451" s="66">
        <v>1.49</v>
      </c>
      <c r="I451" s="66">
        <v>8</v>
      </c>
      <c r="J451" s="66">
        <f t="shared" si="14"/>
        <v>9.49</v>
      </c>
      <c r="K451" s="141">
        <f t="shared" si="15"/>
        <v>418.50900000000001</v>
      </c>
      <c r="L451" s="4"/>
    </row>
    <row r="452" spans="1:12" ht="20.100000000000001" customHeight="1" thickBot="1" x14ac:dyDescent="0.3">
      <c r="A452" s="45" t="s">
        <v>572</v>
      </c>
      <c r="B452" s="46" t="s">
        <v>61</v>
      </c>
      <c r="C452" s="47" t="s">
        <v>2</v>
      </c>
      <c r="D452" s="48" t="s">
        <v>140</v>
      </c>
      <c r="E452" s="49" t="s">
        <v>63</v>
      </c>
      <c r="F452" s="50" t="s">
        <v>2</v>
      </c>
      <c r="G452" s="46" t="s">
        <v>63</v>
      </c>
      <c r="H452" s="51">
        <v>0</v>
      </c>
      <c r="I452" s="51">
        <v>0</v>
      </c>
      <c r="J452" s="52">
        <f>J453+J454</f>
        <v>221.56</v>
      </c>
      <c r="K452" s="53">
        <f>K453+K454</f>
        <v>2095.86</v>
      </c>
      <c r="L452" s="4"/>
    </row>
    <row r="453" spans="1:12" ht="15" customHeight="1" x14ac:dyDescent="0.25">
      <c r="A453" s="138">
        <v>517001</v>
      </c>
      <c r="B453" s="55" t="s">
        <v>61</v>
      </c>
      <c r="C453" s="55">
        <v>230174</v>
      </c>
      <c r="D453" s="56" t="s">
        <v>719</v>
      </c>
      <c r="E453" s="57" t="s">
        <v>62</v>
      </c>
      <c r="F453" s="58">
        <v>6</v>
      </c>
      <c r="G453" s="59">
        <v>6</v>
      </c>
      <c r="H453" s="60">
        <v>83.81</v>
      </c>
      <c r="I453" s="60">
        <v>10</v>
      </c>
      <c r="J453" s="60">
        <f t="shared" si="14"/>
        <v>93.81</v>
      </c>
      <c r="K453" s="139">
        <f t="shared" si="15"/>
        <v>562.86</v>
      </c>
      <c r="L453" s="4"/>
    </row>
    <row r="454" spans="1:12" ht="15" customHeight="1" thickBot="1" x14ac:dyDescent="0.3">
      <c r="A454" s="140">
        <v>517002</v>
      </c>
      <c r="B454" s="61" t="s">
        <v>61</v>
      </c>
      <c r="C454" s="61">
        <v>230176</v>
      </c>
      <c r="D454" s="62" t="s">
        <v>720</v>
      </c>
      <c r="E454" s="63" t="s">
        <v>62</v>
      </c>
      <c r="F454" s="64">
        <v>12</v>
      </c>
      <c r="G454" s="65">
        <v>12</v>
      </c>
      <c r="H454" s="66">
        <v>122.75</v>
      </c>
      <c r="I454" s="66">
        <v>5</v>
      </c>
      <c r="J454" s="66">
        <f t="shared" si="14"/>
        <v>127.75</v>
      </c>
      <c r="K454" s="141">
        <f t="shared" si="15"/>
        <v>1533</v>
      </c>
      <c r="L454" s="4"/>
    </row>
    <row r="455" spans="1:12" ht="20.100000000000001" customHeight="1" thickBot="1" x14ac:dyDescent="0.3">
      <c r="A455" s="45" t="s">
        <v>573</v>
      </c>
      <c r="B455" s="46" t="s">
        <v>61</v>
      </c>
      <c r="C455" s="47" t="s">
        <v>2</v>
      </c>
      <c r="D455" s="48" t="s">
        <v>109</v>
      </c>
      <c r="E455" s="49" t="s">
        <v>63</v>
      </c>
      <c r="F455" s="50" t="s">
        <v>2</v>
      </c>
      <c r="G455" s="46" t="s">
        <v>63</v>
      </c>
      <c r="H455" s="51">
        <v>0</v>
      </c>
      <c r="I455" s="51">
        <v>0</v>
      </c>
      <c r="J455" s="52">
        <f>J456</f>
        <v>33.6</v>
      </c>
      <c r="K455" s="53">
        <f>K456</f>
        <v>2050.2720000000004</v>
      </c>
      <c r="L455" s="4"/>
    </row>
    <row r="456" spans="1:12" ht="15" customHeight="1" thickBot="1" x14ac:dyDescent="0.3">
      <c r="A456" s="144">
        <v>518001</v>
      </c>
      <c r="B456" s="71" t="s">
        <v>61</v>
      </c>
      <c r="C456" s="71">
        <v>240106</v>
      </c>
      <c r="D456" s="72" t="s">
        <v>492</v>
      </c>
      <c r="E456" s="73" t="s">
        <v>76</v>
      </c>
      <c r="F456" s="74">
        <v>61.02</v>
      </c>
      <c r="G456" s="75">
        <v>61.02</v>
      </c>
      <c r="H456" s="76">
        <v>28.6</v>
      </c>
      <c r="I456" s="76">
        <v>5</v>
      </c>
      <c r="J456" s="76">
        <f t="shared" si="14"/>
        <v>33.6</v>
      </c>
      <c r="K456" s="145">
        <f t="shared" si="15"/>
        <v>2050.2720000000004</v>
      </c>
      <c r="L456" s="4"/>
    </row>
    <row r="457" spans="1:12" ht="20.100000000000001" customHeight="1" thickBot="1" x14ac:dyDescent="0.3">
      <c r="A457" s="45" t="s">
        <v>574</v>
      </c>
      <c r="B457" s="46" t="s">
        <v>65</v>
      </c>
      <c r="C457" s="47" t="s">
        <v>2</v>
      </c>
      <c r="D457" s="48" t="s">
        <v>110</v>
      </c>
      <c r="E457" s="49" t="s">
        <v>63</v>
      </c>
      <c r="F457" s="50" t="s">
        <v>2</v>
      </c>
      <c r="G457" s="46" t="s">
        <v>63</v>
      </c>
      <c r="H457" s="51">
        <v>0</v>
      </c>
      <c r="I457" s="51">
        <v>0</v>
      </c>
      <c r="J457" s="52">
        <f>J458+J461+J464+J467+J469+J471+J473+J475</f>
        <v>120.02000000000001</v>
      </c>
      <c r="K457" s="53">
        <f>K458+K461+K464+K467+K469+K471+K473+K475</f>
        <v>17036.969100000002</v>
      </c>
      <c r="L457" s="4"/>
    </row>
    <row r="458" spans="1:12" ht="20.100000000000001" customHeight="1" thickBot="1" x14ac:dyDescent="0.3">
      <c r="A458" s="77" t="s">
        <v>575</v>
      </c>
      <c r="B458" s="78" t="s">
        <v>65</v>
      </c>
      <c r="C458" s="79" t="s">
        <v>2</v>
      </c>
      <c r="D458" s="80" t="s">
        <v>493</v>
      </c>
      <c r="E458" s="81" t="s">
        <v>63</v>
      </c>
      <c r="F458" s="82" t="s">
        <v>2</v>
      </c>
      <c r="G458" s="78" t="s">
        <v>63</v>
      </c>
      <c r="H458" s="83">
        <v>0</v>
      </c>
      <c r="I458" s="83">
        <v>0</v>
      </c>
      <c r="J458" s="84">
        <f>J459+J460</f>
        <v>18.98</v>
      </c>
      <c r="K458" s="85">
        <f>K459+K460</f>
        <v>2984.0356000000002</v>
      </c>
      <c r="L458" s="4"/>
    </row>
    <row r="459" spans="1:12" ht="30" customHeight="1" x14ac:dyDescent="0.25">
      <c r="A459" s="138">
        <v>519101</v>
      </c>
      <c r="B459" s="55" t="s">
        <v>61</v>
      </c>
      <c r="C459" s="55">
        <v>261550</v>
      </c>
      <c r="D459" s="56" t="s">
        <v>721</v>
      </c>
      <c r="E459" s="57" t="s">
        <v>64</v>
      </c>
      <c r="F459" s="58">
        <v>157.22</v>
      </c>
      <c r="G459" s="59">
        <v>157.22</v>
      </c>
      <c r="H459" s="60">
        <v>6.9</v>
      </c>
      <c r="I459" s="60">
        <v>5</v>
      </c>
      <c r="J459" s="60">
        <f t="shared" si="14"/>
        <v>11.9</v>
      </c>
      <c r="K459" s="139">
        <f t="shared" si="15"/>
        <v>1870.9180000000001</v>
      </c>
      <c r="L459" s="4"/>
    </row>
    <row r="460" spans="1:12" ht="15" customHeight="1" thickBot="1" x14ac:dyDescent="0.3">
      <c r="A460" s="140">
        <v>519102</v>
      </c>
      <c r="B460" s="61" t="s">
        <v>61</v>
      </c>
      <c r="C460" s="61">
        <v>261300</v>
      </c>
      <c r="D460" s="62" t="s">
        <v>494</v>
      </c>
      <c r="E460" s="63" t="s">
        <v>64</v>
      </c>
      <c r="F460" s="64">
        <v>157.22</v>
      </c>
      <c r="G460" s="65">
        <v>157.22</v>
      </c>
      <c r="H460" s="66">
        <v>2.08</v>
      </c>
      <c r="I460" s="66">
        <v>5</v>
      </c>
      <c r="J460" s="66">
        <f t="shared" si="14"/>
        <v>7.08</v>
      </c>
      <c r="K460" s="141">
        <f t="shared" si="15"/>
        <v>1113.1176</v>
      </c>
      <c r="L460" s="4"/>
    </row>
    <row r="461" spans="1:12" ht="20.100000000000001" customHeight="1" thickBot="1" x14ac:dyDescent="0.3">
      <c r="A461" s="77" t="s">
        <v>576</v>
      </c>
      <c r="B461" s="78" t="s">
        <v>61</v>
      </c>
      <c r="C461" s="79" t="s">
        <v>2</v>
      </c>
      <c r="D461" s="80" t="s">
        <v>496</v>
      </c>
      <c r="E461" s="81" t="s">
        <v>63</v>
      </c>
      <c r="F461" s="82" t="s">
        <v>2</v>
      </c>
      <c r="G461" s="78" t="s">
        <v>63</v>
      </c>
      <c r="H461" s="83">
        <v>0</v>
      </c>
      <c r="I461" s="83">
        <v>0</v>
      </c>
      <c r="J461" s="84">
        <f>J462+J463</f>
        <v>16.200000000000003</v>
      </c>
      <c r="K461" s="85">
        <f>K462+K463</f>
        <v>2308.0140000000001</v>
      </c>
      <c r="L461" s="4"/>
    </row>
    <row r="462" spans="1:12" ht="15" customHeight="1" x14ac:dyDescent="0.25">
      <c r="A462" s="138">
        <v>519201</v>
      </c>
      <c r="B462" s="55" t="s">
        <v>61</v>
      </c>
      <c r="C462" s="55">
        <v>261300</v>
      </c>
      <c r="D462" s="56" t="s">
        <v>494</v>
      </c>
      <c r="E462" s="57" t="s">
        <v>64</v>
      </c>
      <c r="F462" s="58">
        <v>142.47</v>
      </c>
      <c r="G462" s="59">
        <v>142.47</v>
      </c>
      <c r="H462" s="60">
        <v>2.08</v>
      </c>
      <c r="I462" s="60">
        <v>5</v>
      </c>
      <c r="J462" s="60">
        <f t="shared" si="14"/>
        <v>7.08</v>
      </c>
      <c r="K462" s="139">
        <f t="shared" si="15"/>
        <v>1008.6876</v>
      </c>
      <c r="L462" s="4"/>
    </row>
    <row r="463" spans="1:12" ht="15" customHeight="1" thickBot="1" x14ac:dyDescent="0.3">
      <c r="A463" s="140">
        <v>519202</v>
      </c>
      <c r="B463" s="61" t="s">
        <v>61</v>
      </c>
      <c r="C463" s="61">
        <v>261001</v>
      </c>
      <c r="D463" s="62" t="s">
        <v>497</v>
      </c>
      <c r="E463" s="63" t="s">
        <v>64</v>
      </c>
      <c r="F463" s="64">
        <v>142.47</v>
      </c>
      <c r="G463" s="65">
        <v>142.47</v>
      </c>
      <c r="H463" s="66">
        <v>4.12</v>
      </c>
      <c r="I463" s="66">
        <v>5</v>
      </c>
      <c r="J463" s="66">
        <f t="shared" si="14"/>
        <v>9.120000000000001</v>
      </c>
      <c r="K463" s="141">
        <f t="shared" si="15"/>
        <v>1299.3264000000001</v>
      </c>
      <c r="L463" s="4"/>
    </row>
    <row r="464" spans="1:12" ht="20.100000000000001" customHeight="1" thickBot="1" x14ac:dyDescent="0.3">
      <c r="A464" s="77" t="s">
        <v>577</v>
      </c>
      <c r="B464" s="78" t="s">
        <v>61</v>
      </c>
      <c r="C464" s="79" t="s">
        <v>2</v>
      </c>
      <c r="D464" s="80" t="s">
        <v>111</v>
      </c>
      <c r="E464" s="81" t="s">
        <v>63</v>
      </c>
      <c r="F464" s="82" t="s">
        <v>2</v>
      </c>
      <c r="G464" s="78" t="s">
        <v>63</v>
      </c>
      <c r="H464" s="83">
        <v>0</v>
      </c>
      <c r="I464" s="83">
        <v>0</v>
      </c>
      <c r="J464" s="84">
        <f>J465+J466</f>
        <v>15.89</v>
      </c>
      <c r="K464" s="85">
        <f>K465+K466</f>
        <v>3984.0997000000002</v>
      </c>
      <c r="L464" s="4"/>
    </row>
    <row r="465" spans="1:12" ht="15" customHeight="1" x14ac:dyDescent="0.25">
      <c r="A465" s="138">
        <v>519301</v>
      </c>
      <c r="B465" s="55" t="s">
        <v>61</v>
      </c>
      <c r="C465" s="55">
        <v>261300</v>
      </c>
      <c r="D465" s="56" t="s">
        <v>494</v>
      </c>
      <c r="E465" s="57" t="s">
        <v>64</v>
      </c>
      <c r="F465" s="58">
        <v>250.73</v>
      </c>
      <c r="G465" s="59">
        <v>250.73</v>
      </c>
      <c r="H465" s="60">
        <v>2.08</v>
      </c>
      <c r="I465" s="60">
        <v>5</v>
      </c>
      <c r="J465" s="60">
        <f t="shared" si="14"/>
        <v>7.08</v>
      </c>
      <c r="K465" s="139">
        <f t="shared" si="15"/>
        <v>1775.1684</v>
      </c>
      <c r="L465" s="4"/>
    </row>
    <row r="466" spans="1:12" ht="15" customHeight="1" thickBot="1" x14ac:dyDescent="0.3">
      <c r="A466" s="140">
        <v>519302</v>
      </c>
      <c r="B466" s="61" t="s">
        <v>61</v>
      </c>
      <c r="C466" s="61">
        <v>261307</v>
      </c>
      <c r="D466" s="62" t="s">
        <v>498</v>
      </c>
      <c r="E466" s="63" t="s">
        <v>64</v>
      </c>
      <c r="F466" s="64">
        <v>250.73</v>
      </c>
      <c r="G466" s="65">
        <v>250.73</v>
      </c>
      <c r="H466" s="66">
        <v>3.81</v>
      </c>
      <c r="I466" s="66">
        <v>5</v>
      </c>
      <c r="J466" s="66">
        <f t="shared" si="14"/>
        <v>8.81</v>
      </c>
      <c r="K466" s="141">
        <f t="shared" si="15"/>
        <v>2208.9313000000002</v>
      </c>
      <c r="L466" s="4"/>
    </row>
    <row r="467" spans="1:12" ht="20.100000000000001" customHeight="1" thickBot="1" x14ac:dyDescent="0.3">
      <c r="A467" s="77" t="s">
        <v>578</v>
      </c>
      <c r="B467" s="78" t="s">
        <v>61</v>
      </c>
      <c r="C467" s="79" t="s">
        <v>2</v>
      </c>
      <c r="D467" s="80" t="s">
        <v>499</v>
      </c>
      <c r="E467" s="81" t="s">
        <v>63</v>
      </c>
      <c r="F467" s="82" t="s">
        <v>2</v>
      </c>
      <c r="G467" s="78" t="s">
        <v>63</v>
      </c>
      <c r="H467" s="83">
        <v>0</v>
      </c>
      <c r="I467" s="83">
        <v>0</v>
      </c>
      <c r="J467" s="84">
        <f>J468</f>
        <v>10.18</v>
      </c>
      <c r="K467" s="85">
        <f>K468</f>
        <v>1207.5516</v>
      </c>
      <c r="L467" s="4"/>
    </row>
    <row r="468" spans="1:12" ht="15" customHeight="1" thickBot="1" x14ac:dyDescent="0.3">
      <c r="A468" s="144">
        <v>519401</v>
      </c>
      <c r="B468" s="71" t="s">
        <v>61</v>
      </c>
      <c r="C468" s="71">
        <v>261000</v>
      </c>
      <c r="D468" s="72" t="s">
        <v>500</v>
      </c>
      <c r="E468" s="73" t="s">
        <v>64</v>
      </c>
      <c r="F468" s="74">
        <v>118.62</v>
      </c>
      <c r="G468" s="75">
        <v>118.62</v>
      </c>
      <c r="H468" s="76">
        <v>5.18</v>
      </c>
      <c r="I468" s="76">
        <v>5</v>
      </c>
      <c r="J468" s="76">
        <f t="shared" si="14"/>
        <v>10.18</v>
      </c>
      <c r="K468" s="145">
        <f t="shared" si="15"/>
        <v>1207.5516</v>
      </c>
      <c r="L468" s="4"/>
    </row>
    <row r="469" spans="1:12" ht="20.100000000000001" customHeight="1" thickBot="1" x14ac:dyDescent="0.3">
      <c r="A469" s="77" t="s">
        <v>579</v>
      </c>
      <c r="B469" s="78" t="s">
        <v>61</v>
      </c>
      <c r="C469" s="79" t="s">
        <v>2</v>
      </c>
      <c r="D469" s="80" t="s">
        <v>722</v>
      </c>
      <c r="E469" s="81" t="s">
        <v>63</v>
      </c>
      <c r="F469" s="82" t="s">
        <v>2</v>
      </c>
      <c r="G469" s="78" t="s">
        <v>63</v>
      </c>
      <c r="H469" s="83">
        <v>0</v>
      </c>
      <c r="I469" s="83">
        <v>0</v>
      </c>
      <c r="J469" s="84">
        <f>J470</f>
        <v>11.78</v>
      </c>
      <c r="K469" s="85">
        <f>K470</f>
        <v>564.02639999999997</v>
      </c>
      <c r="L469" s="4"/>
    </row>
    <row r="470" spans="1:12" ht="30" customHeight="1" thickBot="1" x14ac:dyDescent="0.3">
      <c r="A470" s="144">
        <v>519501</v>
      </c>
      <c r="B470" s="71" t="s">
        <v>61</v>
      </c>
      <c r="C470" s="71">
        <v>261703</v>
      </c>
      <c r="D470" s="72" t="s">
        <v>723</v>
      </c>
      <c r="E470" s="73" t="s">
        <v>64</v>
      </c>
      <c r="F470" s="74">
        <v>47.88</v>
      </c>
      <c r="G470" s="75">
        <v>47.88</v>
      </c>
      <c r="H470" s="76">
        <v>3.78</v>
      </c>
      <c r="I470" s="76">
        <v>8</v>
      </c>
      <c r="J470" s="76">
        <f t="shared" si="14"/>
        <v>11.78</v>
      </c>
      <c r="K470" s="145">
        <f t="shared" si="15"/>
        <v>564.02639999999997</v>
      </c>
      <c r="L470" s="4"/>
    </row>
    <row r="471" spans="1:12" ht="20.100000000000001" customHeight="1" thickBot="1" x14ac:dyDescent="0.3">
      <c r="A471" s="77" t="s">
        <v>580</v>
      </c>
      <c r="B471" s="78" t="s">
        <v>61</v>
      </c>
      <c r="C471" s="79" t="s">
        <v>2</v>
      </c>
      <c r="D471" s="80" t="s">
        <v>139</v>
      </c>
      <c r="E471" s="81" t="s">
        <v>63</v>
      </c>
      <c r="F471" s="82" t="s">
        <v>2</v>
      </c>
      <c r="G471" s="78" t="s">
        <v>63</v>
      </c>
      <c r="H471" s="83">
        <v>0</v>
      </c>
      <c r="I471" s="83">
        <v>0</v>
      </c>
      <c r="J471" s="84">
        <f>J472</f>
        <v>15.98</v>
      </c>
      <c r="K471" s="85">
        <f>K472</f>
        <v>1136.1779999999999</v>
      </c>
      <c r="L471" s="4"/>
    </row>
    <row r="472" spans="1:12" ht="30" customHeight="1" thickBot="1" x14ac:dyDescent="0.3">
      <c r="A472" s="144">
        <v>519601</v>
      </c>
      <c r="B472" s="71" t="s">
        <v>61</v>
      </c>
      <c r="C472" s="71">
        <v>261602</v>
      </c>
      <c r="D472" s="72" t="s">
        <v>504</v>
      </c>
      <c r="E472" s="73" t="s">
        <v>64</v>
      </c>
      <c r="F472" s="74">
        <v>71.099999999999994</v>
      </c>
      <c r="G472" s="75">
        <v>71.099999999999994</v>
      </c>
      <c r="H472" s="76">
        <v>10.98</v>
      </c>
      <c r="I472" s="76">
        <v>5</v>
      </c>
      <c r="J472" s="76">
        <f t="shared" si="14"/>
        <v>15.98</v>
      </c>
      <c r="K472" s="145">
        <f t="shared" si="15"/>
        <v>1136.1779999999999</v>
      </c>
      <c r="L472" s="4"/>
    </row>
    <row r="473" spans="1:12" ht="20.100000000000001" customHeight="1" thickBot="1" x14ac:dyDescent="0.3">
      <c r="A473" s="77" t="s">
        <v>581</v>
      </c>
      <c r="B473" s="78" t="s">
        <v>61</v>
      </c>
      <c r="C473" s="79" t="s">
        <v>2</v>
      </c>
      <c r="D473" s="80" t="s">
        <v>99</v>
      </c>
      <c r="E473" s="81" t="s">
        <v>63</v>
      </c>
      <c r="F473" s="82" t="s">
        <v>2</v>
      </c>
      <c r="G473" s="78" t="s">
        <v>63</v>
      </c>
      <c r="H473" s="83">
        <v>0</v>
      </c>
      <c r="I473" s="83">
        <v>0</v>
      </c>
      <c r="J473" s="84">
        <f>J474</f>
        <v>20.98</v>
      </c>
      <c r="K473" s="85">
        <f>K474</f>
        <v>1737.144</v>
      </c>
      <c r="L473" s="4"/>
    </row>
    <row r="474" spans="1:12" ht="30" customHeight="1" thickBot="1" x14ac:dyDescent="0.3">
      <c r="A474" s="144">
        <v>519701</v>
      </c>
      <c r="B474" s="71" t="s">
        <v>61</v>
      </c>
      <c r="C474" s="71">
        <v>261602</v>
      </c>
      <c r="D474" s="72" t="s">
        <v>724</v>
      </c>
      <c r="E474" s="73" t="s">
        <v>64</v>
      </c>
      <c r="F474" s="74">
        <v>82.8</v>
      </c>
      <c r="G474" s="75">
        <v>82.8</v>
      </c>
      <c r="H474" s="76">
        <v>10.98</v>
      </c>
      <c r="I474" s="76">
        <v>10</v>
      </c>
      <c r="J474" s="76">
        <f t="shared" si="14"/>
        <v>20.98</v>
      </c>
      <c r="K474" s="145">
        <f t="shared" si="15"/>
        <v>1737.144</v>
      </c>
      <c r="L474" s="4"/>
    </row>
    <row r="475" spans="1:12" ht="20.100000000000001" customHeight="1" thickBot="1" x14ac:dyDescent="0.3">
      <c r="A475" s="77" t="s">
        <v>582</v>
      </c>
      <c r="B475" s="78" t="s">
        <v>61</v>
      </c>
      <c r="C475" s="79" t="s">
        <v>2</v>
      </c>
      <c r="D475" s="80" t="s">
        <v>725</v>
      </c>
      <c r="E475" s="81" t="s">
        <v>63</v>
      </c>
      <c r="F475" s="82" t="s">
        <v>2</v>
      </c>
      <c r="G475" s="78" t="s">
        <v>63</v>
      </c>
      <c r="H475" s="83">
        <v>0</v>
      </c>
      <c r="I475" s="83">
        <v>0</v>
      </c>
      <c r="J475" s="84">
        <f>J476</f>
        <v>10.029999999999999</v>
      </c>
      <c r="K475" s="85">
        <f>K476</f>
        <v>3115.9198000000001</v>
      </c>
      <c r="L475" s="4"/>
    </row>
    <row r="476" spans="1:12" ht="30" customHeight="1" thickBot="1" x14ac:dyDescent="0.3">
      <c r="A476" s="144">
        <v>519801</v>
      </c>
      <c r="B476" s="71" t="s">
        <v>61</v>
      </c>
      <c r="C476" s="71">
        <v>261609</v>
      </c>
      <c r="D476" s="72" t="s">
        <v>507</v>
      </c>
      <c r="E476" s="73" t="s">
        <v>64</v>
      </c>
      <c r="F476" s="74">
        <v>310.66000000000003</v>
      </c>
      <c r="G476" s="75">
        <v>310.66000000000003</v>
      </c>
      <c r="H476" s="76">
        <v>9.0299999999999994</v>
      </c>
      <c r="I476" s="76">
        <v>1</v>
      </c>
      <c r="J476" s="76">
        <f t="shared" si="14"/>
        <v>10.029999999999999</v>
      </c>
      <c r="K476" s="145">
        <f t="shared" si="15"/>
        <v>3115.9198000000001</v>
      </c>
      <c r="L476" s="4"/>
    </row>
    <row r="477" spans="1:12" ht="20.100000000000001" customHeight="1" thickBot="1" x14ac:dyDescent="0.3">
      <c r="A477" s="45" t="s">
        <v>583</v>
      </c>
      <c r="B477" s="46" t="s">
        <v>65</v>
      </c>
      <c r="C477" s="47" t="s">
        <v>2</v>
      </c>
      <c r="D477" s="48" t="s">
        <v>71</v>
      </c>
      <c r="E477" s="49" t="s">
        <v>63</v>
      </c>
      <c r="F477" s="50" t="s">
        <v>2</v>
      </c>
      <c r="G477" s="46" t="s">
        <v>63</v>
      </c>
      <c r="H477" s="51">
        <v>0</v>
      </c>
      <c r="I477" s="51">
        <v>0</v>
      </c>
      <c r="J477" s="52">
        <f>J478+J483</f>
        <v>2535.2599999999998</v>
      </c>
      <c r="K477" s="53">
        <f>K478+K483</f>
        <v>11484.463</v>
      </c>
      <c r="L477" s="4"/>
    </row>
    <row r="478" spans="1:12" ht="20.100000000000001" customHeight="1" thickBot="1" x14ac:dyDescent="0.3">
      <c r="A478" s="77" t="s">
        <v>584</v>
      </c>
      <c r="B478" s="78" t="s">
        <v>61</v>
      </c>
      <c r="C478" s="79" t="s">
        <v>2</v>
      </c>
      <c r="D478" s="80" t="s">
        <v>112</v>
      </c>
      <c r="E478" s="81" t="s">
        <v>63</v>
      </c>
      <c r="F478" s="82" t="s">
        <v>2</v>
      </c>
      <c r="G478" s="78" t="s">
        <v>63</v>
      </c>
      <c r="H478" s="83">
        <v>0</v>
      </c>
      <c r="I478" s="83">
        <v>0</v>
      </c>
      <c r="J478" s="84">
        <f>J479+J480+J481+J482</f>
        <v>2363.81</v>
      </c>
      <c r="K478" s="85">
        <f>K479+K480+K481+K482</f>
        <v>10284.313</v>
      </c>
      <c r="L478" s="4"/>
    </row>
    <row r="479" spans="1:12" ht="15" customHeight="1" x14ac:dyDescent="0.25">
      <c r="A479" s="138">
        <v>520101</v>
      </c>
      <c r="B479" s="55" t="s">
        <v>61</v>
      </c>
      <c r="C479" s="55">
        <v>271608</v>
      </c>
      <c r="D479" s="56" t="s">
        <v>726</v>
      </c>
      <c r="E479" s="57" t="s">
        <v>64</v>
      </c>
      <c r="F479" s="58">
        <v>5.0199999999999996</v>
      </c>
      <c r="G479" s="59">
        <v>5.0199999999999996</v>
      </c>
      <c r="H479" s="60">
        <v>452.01</v>
      </c>
      <c r="I479" s="60">
        <v>25</v>
      </c>
      <c r="J479" s="60">
        <f t="shared" si="14"/>
        <v>477.01</v>
      </c>
      <c r="K479" s="139">
        <f t="shared" si="15"/>
        <v>2394.5901999999996</v>
      </c>
      <c r="L479" s="4"/>
    </row>
    <row r="480" spans="1:12" ht="30" customHeight="1" x14ac:dyDescent="0.25">
      <c r="A480" s="142">
        <v>520102</v>
      </c>
      <c r="B480" s="96" t="s">
        <v>90</v>
      </c>
      <c r="C480" s="96" t="s">
        <v>141</v>
      </c>
      <c r="D480" s="68" t="s">
        <v>727</v>
      </c>
      <c r="E480" s="17" t="s">
        <v>64</v>
      </c>
      <c r="F480" s="69">
        <v>5.76</v>
      </c>
      <c r="G480" s="16">
        <v>5.76</v>
      </c>
      <c r="H480" s="70">
        <v>386.78</v>
      </c>
      <c r="I480" s="70">
        <v>25</v>
      </c>
      <c r="J480" s="70">
        <f t="shared" si="14"/>
        <v>411.78</v>
      </c>
      <c r="K480" s="143">
        <f t="shared" si="15"/>
        <v>2371.8527999999997</v>
      </c>
      <c r="L480" s="4"/>
    </row>
    <row r="481" spans="1:12" ht="60" customHeight="1" x14ac:dyDescent="0.25">
      <c r="A481" s="142">
        <v>520103</v>
      </c>
      <c r="B481" s="96" t="s">
        <v>90</v>
      </c>
      <c r="C481" s="96" t="s">
        <v>113</v>
      </c>
      <c r="D481" s="68" t="s">
        <v>728</v>
      </c>
      <c r="E481" s="17" t="s">
        <v>62</v>
      </c>
      <c r="F481" s="69">
        <v>3</v>
      </c>
      <c r="G481" s="16">
        <v>3</v>
      </c>
      <c r="H481" s="70">
        <v>1071.3699999999999</v>
      </c>
      <c r="I481" s="70">
        <v>400</v>
      </c>
      <c r="J481" s="70">
        <f t="shared" si="14"/>
        <v>1471.37</v>
      </c>
      <c r="K481" s="143">
        <f t="shared" si="15"/>
        <v>4414.1099999999997</v>
      </c>
      <c r="L481" s="4"/>
    </row>
    <row r="482" spans="1:12" ht="15" customHeight="1" thickBot="1" x14ac:dyDescent="0.3">
      <c r="A482" s="140">
        <v>520104</v>
      </c>
      <c r="B482" s="61" t="s">
        <v>61</v>
      </c>
      <c r="C482" s="61">
        <v>270501</v>
      </c>
      <c r="D482" s="62" t="s">
        <v>355</v>
      </c>
      <c r="E482" s="63" t="s">
        <v>64</v>
      </c>
      <c r="F482" s="64">
        <v>302.39999999999998</v>
      </c>
      <c r="G482" s="65">
        <v>302.39999999999998</v>
      </c>
      <c r="H482" s="66">
        <v>1.65</v>
      </c>
      <c r="I482" s="66">
        <v>2</v>
      </c>
      <c r="J482" s="66">
        <f t="shared" si="14"/>
        <v>3.65</v>
      </c>
      <c r="K482" s="141">
        <f t="shared" si="15"/>
        <v>1103.76</v>
      </c>
      <c r="L482" s="4"/>
    </row>
    <row r="483" spans="1:12" ht="20.100000000000001" customHeight="1" thickBot="1" x14ac:dyDescent="0.3">
      <c r="A483" s="77" t="s">
        <v>585</v>
      </c>
      <c r="B483" s="78" t="s">
        <v>61</v>
      </c>
      <c r="C483" s="79" t="s">
        <v>2</v>
      </c>
      <c r="D483" s="80" t="s">
        <v>114</v>
      </c>
      <c r="E483" s="81" t="s">
        <v>63</v>
      </c>
      <c r="F483" s="82" t="s">
        <v>2</v>
      </c>
      <c r="G483" s="78" t="s">
        <v>63</v>
      </c>
      <c r="H483" s="83">
        <v>0</v>
      </c>
      <c r="I483" s="83">
        <v>0</v>
      </c>
      <c r="J483" s="84">
        <f>J484+J485</f>
        <v>171.45</v>
      </c>
      <c r="K483" s="85">
        <f>K484+K485</f>
        <v>1200.1500000000001</v>
      </c>
      <c r="L483" s="4"/>
    </row>
    <row r="484" spans="1:12" ht="60" customHeight="1" x14ac:dyDescent="0.25">
      <c r="A484" s="142">
        <v>520201</v>
      </c>
      <c r="B484" s="96" t="s">
        <v>90</v>
      </c>
      <c r="C484" s="96" t="s">
        <v>115</v>
      </c>
      <c r="D484" s="56" t="s">
        <v>509</v>
      </c>
      <c r="E484" s="17" t="s">
        <v>62</v>
      </c>
      <c r="F484" s="69">
        <v>7</v>
      </c>
      <c r="G484" s="16">
        <v>7</v>
      </c>
      <c r="H484" s="70">
        <v>65.3</v>
      </c>
      <c r="I484" s="70">
        <v>10</v>
      </c>
      <c r="J484" s="70">
        <f t="shared" si="14"/>
        <v>75.3</v>
      </c>
      <c r="K484" s="143">
        <f t="shared" si="15"/>
        <v>527.1</v>
      </c>
      <c r="L484" s="4"/>
    </row>
    <row r="485" spans="1:12" ht="45" customHeight="1" thickBot="1" x14ac:dyDescent="0.3">
      <c r="A485" s="140">
        <v>520202</v>
      </c>
      <c r="B485" s="97" t="s">
        <v>90</v>
      </c>
      <c r="C485" s="97" t="s">
        <v>116</v>
      </c>
      <c r="D485" s="62" t="s">
        <v>510</v>
      </c>
      <c r="E485" s="63" t="s">
        <v>62</v>
      </c>
      <c r="F485" s="64">
        <v>7</v>
      </c>
      <c r="G485" s="65">
        <v>7</v>
      </c>
      <c r="H485" s="66">
        <v>96.15</v>
      </c>
      <c r="I485" s="66">
        <v>0</v>
      </c>
      <c r="J485" s="66">
        <f t="shared" si="14"/>
        <v>96.15</v>
      </c>
      <c r="K485" s="141">
        <f t="shared" si="15"/>
        <v>673.05000000000007</v>
      </c>
      <c r="L485" s="4"/>
    </row>
    <row r="486" spans="1:12" ht="32.1" customHeight="1" thickBot="1" x14ac:dyDescent="0.3">
      <c r="A486" s="38">
        <v>6</v>
      </c>
      <c r="B486" s="39" t="s">
        <v>61</v>
      </c>
      <c r="C486" s="40" t="s">
        <v>2</v>
      </c>
      <c r="D486" s="8" t="s">
        <v>729</v>
      </c>
      <c r="E486" s="9" t="s">
        <v>62</v>
      </c>
      <c r="F486" s="41">
        <v>1</v>
      </c>
      <c r="G486" s="42">
        <v>1</v>
      </c>
      <c r="H486" s="54">
        <v>0</v>
      </c>
      <c r="I486" s="54">
        <v>0</v>
      </c>
      <c r="J486" s="43">
        <f>J487+J489+J491+J498+J514+J548+J582+J675+J680+J685+J687+J692+J702+J704+J709+J712+J725+J745</f>
        <v>22818.390000000003</v>
      </c>
      <c r="K486" s="44">
        <f>K487+K489+K491+K498+K514+K548+K582+K675+K680+K685+K687+K692+K702+K704+K709+K712+K725+K745</f>
        <v>280082.15029999998</v>
      </c>
      <c r="L486" s="4"/>
    </row>
    <row r="487" spans="1:12" ht="20.100000000000001" customHeight="1" thickBot="1" x14ac:dyDescent="0.3">
      <c r="A487" s="45" t="s">
        <v>747</v>
      </c>
      <c r="B487" s="46" t="s">
        <v>61</v>
      </c>
      <c r="C487" s="47" t="s">
        <v>2</v>
      </c>
      <c r="D487" s="48" t="s">
        <v>261</v>
      </c>
      <c r="E487" s="49" t="s">
        <v>63</v>
      </c>
      <c r="F487" s="50" t="s">
        <v>2</v>
      </c>
      <c r="G487" s="46" t="s">
        <v>63</v>
      </c>
      <c r="H487" s="51">
        <v>0</v>
      </c>
      <c r="I487" s="51">
        <v>0</v>
      </c>
      <c r="J487" s="52">
        <f>J488</f>
        <v>4.63</v>
      </c>
      <c r="K487" s="53">
        <f>K488</f>
        <v>1117.2653</v>
      </c>
      <c r="L487" s="4"/>
    </row>
    <row r="488" spans="1:12" ht="60" customHeight="1" thickBot="1" x14ac:dyDescent="0.3">
      <c r="A488" s="144">
        <v>61001</v>
      </c>
      <c r="B488" s="71" t="s">
        <v>61</v>
      </c>
      <c r="C488" s="71">
        <v>20701</v>
      </c>
      <c r="D488" s="72" t="s">
        <v>803</v>
      </c>
      <c r="E488" s="73" t="s">
        <v>64</v>
      </c>
      <c r="F488" s="74">
        <v>241.31</v>
      </c>
      <c r="G488" s="75">
        <v>241.31</v>
      </c>
      <c r="H488" s="76">
        <v>3.63</v>
      </c>
      <c r="I488" s="76">
        <v>1</v>
      </c>
      <c r="J488" s="76">
        <f t="shared" si="14"/>
        <v>4.63</v>
      </c>
      <c r="K488" s="145">
        <f t="shared" si="15"/>
        <v>1117.2653</v>
      </c>
      <c r="L488" s="4"/>
    </row>
    <row r="489" spans="1:12" ht="20.100000000000001" customHeight="1" thickBot="1" x14ac:dyDescent="0.3">
      <c r="A489" s="45" t="s">
        <v>746</v>
      </c>
      <c r="B489" s="46" t="s">
        <v>61</v>
      </c>
      <c r="C489" s="47" t="s">
        <v>2</v>
      </c>
      <c r="D489" s="48" t="s">
        <v>75</v>
      </c>
      <c r="E489" s="49" t="s">
        <v>63</v>
      </c>
      <c r="F489" s="50" t="s">
        <v>2</v>
      </c>
      <c r="G489" s="46" t="s">
        <v>63</v>
      </c>
      <c r="H489" s="51">
        <v>0</v>
      </c>
      <c r="I489" s="51">
        <v>0</v>
      </c>
      <c r="J489" s="52">
        <f>J490</f>
        <v>45.15</v>
      </c>
      <c r="K489" s="53">
        <f>K490</f>
        <v>762.58349999999996</v>
      </c>
      <c r="L489" s="4"/>
    </row>
    <row r="490" spans="1:12" ht="30" customHeight="1" thickBot="1" x14ac:dyDescent="0.3">
      <c r="A490" s="144">
        <v>62001</v>
      </c>
      <c r="B490" s="71" t="s">
        <v>61</v>
      </c>
      <c r="C490" s="71">
        <v>30101</v>
      </c>
      <c r="D490" s="72" t="s">
        <v>412</v>
      </c>
      <c r="E490" s="73" t="s">
        <v>79</v>
      </c>
      <c r="F490" s="74">
        <v>16.89</v>
      </c>
      <c r="G490" s="75">
        <v>16.89</v>
      </c>
      <c r="H490" s="76">
        <v>36.15</v>
      </c>
      <c r="I490" s="76">
        <v>9</v>
      </c>
      <c r="J490" s="76">
        <f t="shared" si="14"/>
        <v>45.15</v>
      </c>
      <c r="K490" s="145">
        <f t="shared" si="15"/>
        <v>762.58349999999996</v>
      </c>
      <c r="L490" s="4"/>
    </row>
    <row r="491" spans="1:12" ht="20.100000000000001" customHeight="1" thickBot="1" x14ac:dyDescent="0.3">
      <c r="A491" s="45" t="s">
        <v>745</v>
      </c>
      <c r="B491" s="46" t="s">
        <v>61</v>
      </c>
      <c r="C491" s="47" t="s">
        <v>2</v>
      </c>
      <c r="D491" s="48" t="s">
        <v>77</v>
      </c>
      <c r="E491" s="49" t="s">
        <v>63</v>
      </c>
      <c r="F491" s="50" t="s">
        <v>2</v>
      </c>
      <c r="G491" s="46" t="s">
        <v>63</v>
      </c>
      <c r="H491" s="51">
        <v>0</v>
      </c>
      <c r="I491" s="51">
        <v>0</v>
      </c>
      <c r="J491" s="52">
        <f>J492+J495</f>
        <v>38.49</v>
      </c>
      <c r="K491" s="53">
        <f>K492+K495</f>
        <v>1592.3783000000001</v>
      </c>
      <c r="L491" s="4"/>
    </row>
    <row r="492" spans="1:12" ht="20.100000000000001" customHeight="1" thickBot="1" x14ac:dyDescent="0.3">
      <c r="A492" s="77" t="s">
        <v>748</v>
      </c>
      <c r="B492" s="78" t="s">
        <v>61</v>
      </c>
      <c r="C492" s="79" t="s">
        <v>2</v>
      </c>
      <c r="D492" s="80" t="s">
        <v>112</v>
      </c>
      <c r="E492" s="81" t="s">
        <v>63</v>
      </c>
      <c r="F492" s="82" t="s">
        <v>2</v>
      </c>
      <c r="G492" s="78" t="s">
        <v>63</v>
      </c>
      <c r="H492" s="83">
        <v>0</v>
      </c>
      <c r="I492" s="83">
        <v>0</v>
      </c>
      <c r="J492" s="84">
        <f>J493+J494</f>
        <v>4.93</v>
      </c>
      <c r="K492" s="85">
        <f>K493+K494</f>
        <v>1189.6583000000001</v>
      </c>
      <c r="L492" s="4"/>
    </row>
    <row r="493" spans="1:12" ht="30" customHeight="1" x14ac:dyDescent="0.25">
      <c r="A493" s="138">
        <v>63101</v>
      </c>
      <c r="B493" s="55" t="s">
        <v>61</v>
      </c>
      <c r="C493" s="55">
        <v>41140</v>
      </c>
      <c r="D493" s="56" t="s">
        <v>414</v>
      </c>
      <c r="E493" s="57" t="s">
        <v>64</v>
      </c>
      <c r="F493" s="58">
        <v>241.31</v>
      </c>
      <c r="G493" s="59">
        <v>241.31</v>
      </c>
      <c r="H493" s="60">
        <v>0</v>
      </c>
      <c r="I493" s="60">
        <v>2</v>
      </c>
      <c r="J493" s="60">
        <f t="shared" si="14"/>
        <v>2</v>
      </c>
      <c r="K493" s="139">
        <f t="shared" si="15"/>
        <v>482.62</v>
      </c>
      <c r="L493" s="4"/>
    </row>
    <row r="494" spans="1:12" ht="60" customHeight="1" thickBot="1" x14ac:dyDescent="0.3">
      <c r="A494" s="140">
        <v>63102</v>
      </c>
      <c r="B494" s="61" t="s">
        <v>65</v>
      </c>
      <c r="C494" s="61">
        <v>97083</v>
      </c>
      <c r="D494" s="62" t="s">
        <v>591</v>
      </c>
      <c r="E494" s="63" t="s">
        <v>64</v>
      </c>
      <c r="F494" s="64">
        <v>241.31</v>
      </c>
      <c r="G494" s="65">
        <v>241.31</v>
      </c>
      <c r="H494" s="66">
        <v>0.93</v>
      </c>
      <c r="I494" s="66">
        <v>2</v>
      </c>
      <c r="J494" s="66">
        <f t="shared" si="14"/>
        <v>2.93</v>
      </c>
      <c r="K494" s="141">
        <f t="shared" si="15"/>
        <v>707.03830000000005</v>
      </c>
      <c r="L494" s="4"/>
    </row>
    <row r="495" spans="1:12" ht="20.100000000000001" customHeight="1" thickBot="1" x14ac:dyDescent="0.3">
      <c r="A495" s="77" t="s">
        <v>749</v>
      </c>
      <c r="B495" s="78" t="s">
        <v>61</v>
      </c>
      <c r="C495" s="79" t="s">
        <v>2</v>
      </c>
      <c r="D495" s="80" t="s">
        <v>804</v>
      </c>
      <c r="E495" s="81" t="s">
        <v>63</v>
      </c>
      <c r="F495" s="82" t="s">
        <v>2</v>
      </c>
      <c r="G495" s="78" t="s">
        <v>63</v>
      </c>
      <c r="H495" s="83">
        <v>0</v>
      </c>
      <c r="I495" s="83">
        <v>0</v>
      </c>
      <c r="J495" s="84">
        <f>J496+J497</f>
        <v>33.56</v>
      </c>
      <c r="K495" s="85">
        <f>K496+K497</f>
        <v>402.72</v>
      </c>
      <c r="L495" s="4"/>
    </row>
    <row r="496" spans="1:12" ht="30" customHeight="1" x14ac:dyDescent="0.25">
      <c r="A496" s="138">
        <v>63201</v>
      </c>
      <c r="B496" s="55" t="s">
        <v>61</v>
      </c>
      <c r="C496" s="55">
        <v>40101</v>
      </c>
      <c r="D496" s="56" t="s">
        <v>593</v>
      </c>
      <c r="E496" s="57" t="s">
        <v>79</v>
      </c>
      <c r="F496" s="58">
        <v>12</v>
      </c>
      <c r="G496" s="59">
        <v>12</v>
      </c>
      <c r="H496" s="60">
        <v>0</v>
      </c>
      <c r="I496" s="60">
        <v>30</v>
      </c>
      <c r="J496" s="60">
        <f t="shared" si="14"/>
        <v>30</v>
      </c>
      <c r="K496" s="139">
        <f t="shared" si="15"/>
        <v>360</v>
      </c>
      <c r="L496" s="4"/>
    </row>
    <row r="497" spans="1:12" ht="15" customHeight="1" thickBot="1" x14ac:dyDescent="0.3">
      <c r="A497" s="140">
        <v>63202</v>
      </c>
      <c r="B497" s="61" t="s">
        <v>61</v>
      </c>
      <c r="C497" s="61">
        <v>40904</v>
      </c>
      <c r="D497" s="62" t="s">
        <v>429</v>
      </c>
      <c r="E497" s="63" t="s">
        <v>79</v>
      </c>
      <c r="F497" s="64">
        <v>12</v>
      </c>
      <c r="G497" s="65">
        <v>12</v>
      </c>
      <c r="H497" s="66">
        <v>0.56000000000000005</v>
      </c>
      <c r="I497" s="66">
        <v>3</v>
      </c>
      <c r="J497" s="66">
        <f t="shared" si="14"/>
        <v>3.56</v>
      </c>
      <c r="K497" s="141">
        <f t="shared" si="15"/>
        <v>42.72</v>
      </c>
      <c r="L497" s="4"/>
    </row>
    <row r="498" spans="1:12" ht="20.100000000000001" customHeight="1" thickBot="1" x14ac:dyDescent="0.3">
      <c r="A498" s="45" t="s">
        <v>744</v>
      </c>
      <c r="B498" s="46" t="s">
        <v>61</v>
      </c>
      <c r="C498" s="47" t="s">
        <v>2</v>
      </c>
      <c r="D498" s="48" t="s">
        <v>805</v>
      </c>
      <c r="E498" s="49" t="s">
        <v>63</v>
      </c>
      <c r="F498" s="50" t="s">
        <v>2</v>
      </c>
      <c r="G498" s="46" t="s">
        <v>63</v>
      </c>
      <c r="H498" s="51">
        <v>0</v>
      </c>
      <c r="I498" s="51">
        <v>0</v>
      </c>
      <c r="J498" s="52">
        <f>J499+J503+J512</f>
        <v>945.19999999999993</v>
      </c>
      <c r="K498" s="53">
        <f>K499+K503+K512</f>
        <v>16998.818399999996</v>
      </c>
      <c r="L498" s="4"/>
    </row>
    <row r="499" spans="1:12" ht="20.100000000000001" customHeight="1" thickBot="1" x14ac:dyDescent="0.3">
      <c r="A499" s="77" t="s">
        <v>750</v>
      </c>
      <c r="B499" s="78" t="s">
        <v>61</v>
      </c>
      <c r="C499" s="79" t="s">
        <v>2</v>
      </c>
      <c r="D499" s="80" t="s">
        <v>81</v>
      </c>
      <c r="E499" s="81" t="s">
        <v>63</v>
      </c>
      <c r="F499" s="82" t="s">
        <v>2</v>
      </c>
      <c r="G499" s="78" t="s">
        <v>63</v>
      </c>
      <c r="H499" s="83">
        <v>0</v>
      </c>
      <c r="I499" s="83">
        <v>0</v>
      </c>
      <c r="J499" s="84">
        <f>J500+J501+J502</f>
        <v>69.040000000000006</v>
      </c>
      <c r="K499" s="85">
        <f>K500+K501+K502</f>
        <v>9760.0659999999989</v>
      </c>
      <c r="L499" s="4"/>
    </row>
    <row r="500" spans="1:12" ht="15" customHeight="1" x14ac:dyDescent="0.25">
      <c r="A500" s="138">
        <v>64101</v>
      </c>
      <c r="B500" s="55" t="s">
        <v>61</v>
      </c>
      <c r="C500" s="55">
        <v>50302</v>
      </c>
      <c r="D500" s="56" t="s">
        <v>806</v>
      </c>
      <c r="E500" s="57" t="s">
        <v>76</v>
      </c>
      <c r="F500" s="58">
        <v>132</v>
      </c>
      <c r="G500" s="59">
        <v>132</v>
      </c>
      <c r="H500" s="60">
        <v>31.48</v>
      </c>
      <c r="I500" s="60">
        <v>15</v>
      </c>
      <c r="J500" s="60">
        <f t="shared" si="14"/>
        <v>46.480000000000004</v>
      </c>
      <c r="K500" s="139">
        <f t="shared" si="15"/>
        <v>6135.3600000000006</v>
      </c>
      <c r="L500" s="4"/>
    </row>
    <row r="501" spans="1:12" ht="15" customHeight="1" x14ac:dyDescent="0.25">
      <c r="A501" s="142">
        <v>64102</v>
      </c>
      <c r="B501" s="67" t="s">
        <v>61</v>
      </c>
      <c r="C501" s="67">
        <v>52005</v>
      </c>
      <c r="D501" s="68" t="s">
        <v>598</v>
      </c>
      <c r="E501" s="17" t="s">
        <v>82</v>
      </c>
      <c r="F501" s="69">
        <v>281.10000000000002</v>
      </c>
      <c r="G501" s="16">
        <v>281.10000000000002</v>
      </c>
      <c r="H501" s="70">
        <v>8.61</v>
      </c>
      <c r="I501" s="70">
        <v>1</v>
      </c>
      <c r="J501" s="70">
        <f t="shared" si="14"/>
        <v>9.61</v>
      </c>
      <c r="K501" s="143">
        <f t="shared" si="15"/>
        <v>2701.3710000000001</v>
      </c>
      <c r="L501" s="4"/>
    </row>
    <row r="502" spans="1:12" ht="15" customHeight="1" thickBot="1" x14ac:dyDescent="0.3">
      <c r="A502" s="140">
        <v>64103</v>
      </c>
      <c r="B502" s="61" t="s">
        <v>61</v>
      </c>
      <c r="C502" s="61">
        <v>52014</v>
      </c>
      <c r="D502" s="62" t="s">
        <v>418</v>
      </c>
      <c r="E502" s="63" t="s">
        <v>82</v>
      </c>
      <c r="F502" s="64">
        <v>71.3</v>
      </c>
      <c r="G502" s="65">
        <v>71.3</v>
      </c>
      <c r="H502" s="66">
        <v>11.95</v>
      </c>
      <c r="I502" s="66">
        <v>1</v>
      </c>
      <c r="J502" s="66">
        <f t="shared" si="14"/>
        <v>12.95</v>
      </c>
      <c r="K502" s="141">
        <f t="shared" si="15"/>
        <v>923.33499999999992</v>
      </c>
      <c r="L502" s="4"/>
    </row>
    <row r="503" spans="1:12" ht="20.100000000000001" customHeight="1" thickBot="1" x14ac:dyDescent="0.3">
      <c r="A503" s="77" t="s">
        <v>751</v>
      </c>
      <c r="B503" s="78" t="s">
        <v>61</v>
      </c>
      <c r="C503" s="79" t="s">
        <v>2</v>
      </c>
      <c r="D503" s="80" t="s">
        <v>83</v>
      </c>
      <c r="E503" s="81" t="s">
        <v>63</v>
      </c>
      <c r="F503" s="82" t="s">
        <v>2</v>
      </c>
      <c r="G503" s="78" t="s">
        <v>63</v>
      </c>
      <c r="H503" s="83">
        <v>0</v>
      </c>
      <c r="I503" s="83">
        <v>0</v>
      </c>
      <c r="J503" s="84">
        <f>J504+J505+J506+J507+J508+J509+J510+J511</f>
        <v>861.16</v>
      </c>
      <c r="K503" s="85">
        <f>K504+K505+K506+K507+K508+K509+K510+K511</f>
        <v>7148.7523999999994</v>
      </c>
      <c r="L503" s="4"/>
    </row>
    <row r="504" spans="1:12" ht="15" customHeight="1" x14ac:dyDescent="0.25">
      <c r="A504" s="138">
        <v>64201</v>
      </c>
      <c r="B504" s="55" t="s">
        <v>61</v>
      </c>
      <c r="C504" s="55">
        <v>50901</v>
      </c>
      <c r="D504" s="56" t="s">
        <v>596</v>
      </c>
      <c r="E504" s="57" t="s">
        <v>79</v>
      </c>
      <c r="F504" s="58">
        <v>7.25</v>
      </c>
      <c r="G504" s="59">
        <v>7.25</v>
      </c>
      <c r="H504" s="60">
        <v>0</v>
      </c>
      <c r="I504" s="60">
        <v>40</v>
      </c>
      <c r="J504" s="60">
        <f t="shared" si="14"/>
        <v>40</v>
      </c>
      <c r="K504" s="139">
        <f t="shared" si="15"/>
        <v>290</v>
      </c>
      <c r="L504" s="4"/>
    </row>
    <row r="505" spans="1:12" ht="15" customHeight="1" x14ac:dyDescent="0.25">
      <c r="A505" s="142">
        <v>64202</v>
      </c>
      <c r="B505" s="67" t="s">
        <v>61</v>
      </c>
      <c r="C505" s="67">
        <v>50902</v>
      </c>
      <c r="D505" s="68" t="s">
        <v>84</v>
      </c>
      <c r="E505" s="17" t="s">
        <v>64</v>
      </c>
      <c r="F505" s="69">
        <v>11.16</v>
      </c>
      <c r="G505" s="16">
        <v>11.16</v>
      </c>
      <c r="H505" s="70">
        <v>0</v>
      </c>
      <c r="I505" s="70">
        <v>5</v>
      </c>
      <c r="J505" s="70">
        <f t="shared" si="14"/>
        <v>5</v>
      </c>
      <c r="K505" s="143">
        <f t="shared" si="15"/>
        <v>55.8</v>
      </c>
      <c r="L505" s="4"/>
    </row>
    <row r="506" spans="1:12" ht="15" customHeight="1" x14ac:dyDescent="0.25">
      <c r="A506" s="142">
        <v>64203</v>
      </c>
      <c r="B506" s="67" t="s">
        <v>61</v>
      </c>
      <c r="C506" s="67">
        <v>60470</v>
      </c>
      <c r="D506" s="68" t="s">
        <v>807</v>
      </c>
      <c r="E506" s="17" t="s">
        <v>79</v>
      </c>
      <c r="F506" s="69">
        <v>0.56000000000000005</v>
      </c>
      <c r="G506" s="16">
        <v>0.56000000000000005</v>
      </c>
      <c r="H506" s="70">
        <v>175.64</v>
      </c>
      <c r="I506" s="70">
        <v>20</v>
      </c>
      <c r="J506" s="70">
        <f t="shared" si="14"/>
        <v>195.64</v>
      </c>
      <c r="K506" s="143">
        <f t="shared" si="15"/>
        <v>109.55840000000001</v>
      </c>
      <c r="L506" s="4"/>
    </row>
    <row r="507" spans="1:12" ht="15" customHeight="1" x14ac:dyDescent="0.25">
      <c r="A507" s="142">
        <v>64204</v>
      </c>
      <c r="B507" s="67" t="s">
        <v>61</v>
      </c>
      <c r="C507" s="67">
        <v>51036</v>
      </c>
      <c r="D507" s="68" t="s">
        <v>421</v>
      </c>
      <c r="E507" s="17" t="s">
        <v>79</v>
      </c>
      <c r="F507" s="69">
        <v>6.78</v>
      </c>
      <c r="G507" s="16">
        <v>6.78</v>
      </c>
      <c r="H507" s="70">
        <v>544.67999999999995</v>
      </c>
      <c r="I507" s="70">
        <v>0</v>
      </c>
      <c r="J507" s="70">
        <f t="shared" si="14"/>
        <v>544.67999999999995</v>
      </c>
      <c r="K507" s="143">
        <f t="shared" si="15"/>
        <v>3692.9303999999997</v>
      </c>
      <c r="L507" s="4"/>
    </row>
    <row r="508" spans="1:12" ht="30" customHeight="1" x14ac:dyDescent="0.25">
      <c r="A508" s="142">
        <v>64205</v>
      </c>
      <c r="B508" s="67" t="s">
        <v>61</v>
      </c>
      <c r="C508" s="67">
        <v>51060</v>
      </c>
      <c r="D508" s="68" t="s">
        <v>422</v>
      </c>
      <c r="E508" s="17" t="s">
        <v>79</v>
      </c>
      <c r="F508" s="69">
        <v>6.78</v>
      </c>
      <c r="G508" s="16">
        <v>6.78</v>
      </c>
      <c r="H508" s="70">
        <v>0.12</v>
      </c>
      <c r="I508" s="70">
        <v>40</v>
      </c>
      <c r="J508" s="70">
        <f t="shared" si="14"/>
        <v>40.119999999999997</v>
      </c>
      <c r="K508" s="143">
        <f t="shared" si="15"/>
        <v>272.0136</v>
      </c>
      <c r="L508" s="4"/>
    </row>
    <row r="509" spans="1:12" ht="15" customHeight="1" x14ac:dyDescent="0.25">
      <c r="A509" s="142">
        <v>64206</v>
      </c>
      <c r="B509" s="67" t="s">
        <v>61</v>
      </c>
      <c r="C509" s="67">
        <v>52014</v>
      </c>
      <c r="D509" s="68" t="s">
        <v>418</v>
      </c>
      <c r="E509" s="17" t="s">
        <v>82</v>
      </c>
      <c r="F509" s="69">
        <v>35</v>
      </c>
      <c r="G509" s="16">
        <v>35</v>
      </c>
      <c r="H509" s="70">
        <v>11.95</v>
      </c>
      <c r="I509" s="70">
        <v>2</v>
      </c>
      <c r="J509" s="70">
        <f t="shared" si="14"/>
        <v>13.95</v>
      </c>
      <c r="K509" s="143">
        <f t="shared" si="15"/>
        <v>488.25</v>
      </c>
      <c r="L509" s="4"/>
    </row>
    <row r="510" spans="1:12" ht="15" customHeight="1" x14ac:dyDescent="0.25">
      <c r="A510" s="142">
        <v>64207</v>
      </c>
      <c r="B510" s="67" t="s">
        <v>61</v>
      </c>
      <c r="C510" s="67">
        <v>52003</v>
      </c>
      <c r="D510" s="68" t="s">
        <v>808</v>
      </c>
      <c r="E510" s="17" t="s">
        <v>82</v>
      </c>
      <c r="F510" s="69">
        <v>22</v>
      </c>
      <c r="G510" s="16">
        <v>22</v>
      </c>
      <c r="H510" s="70">
        <v>9.16</v>
      </c>
      <c r="I510" s="70">
        <v>2</v>
      </c>
      <c r="J510" s="70">
        <f t="shared" si="14"/>
        <v>11.16</v>
      </c>
      <c r="K510" s="143">
        <f t="shared" si="15"/>
        <v>245.52</v>
      </c>
      <c r="L510" s="4"/>
    </row>
    <row r="511" spans="1:12" ht="15" customHeight="1" thickBot="1" x14ac:dyDescent="0.3">
      <c r="A511" s="140">
        <v>64208</v>
      </c>
      <c r="B511" s="61" t="s">
        <v>61</v>
      </c>
      <c r="C511" s="61">
        <v>52005</v>
      </c>
      <c r="D511" s="62" t="s">
        <v>598</v>
      </c>
      <c r="E511" s="63" t="s">
        <v>82</v>
      </c>
      <c r="F511" s="64">
        <v>188</v>
      </c>
      <c r="G511" s="65">
        <v>188</v>
      </c>
      <c r="H511" s="66">
        <v>8.61</v>
      </c>
      <c r="I511" s="66">
        <v>2</v>
      </c>
      <c r="J511" s="66">
        <f t="shared" si="14"/>
        <v>10.61</v>
      </c>
      <c r="K511" s="141">
        <f t="shared" si="15"/>
        <v>1994.6799999999998</v>
      </c>
      <c r="L511" s="4"/>
    </row>
    <row r="512" spans="1:12" ht="20.100000000000001" customHeight="1" thickBot="1" x14ac:dyDescent="0.3">
      <c r="A512" s="77" t="s">
        <v>752</v>
      </c>
      <c r="B512" s="78" t="s">
        <v>61</v>
      </c>
      <c r="C512" s="79" t="s">
        <v>2</v>
      </c>
      <c r="D512" s="80" t="s">
        <v>424</v>
      </c>
      <c r="E512" s="81" t="s">
        <v>63</v>
      </c>
      <c r="F512" s="82" t="s">
        <v>2</v>
      </c>
      <c r="G512" s="78" t="s">
        <v>63</v>
      </c>
      <c r="H512" s="83">
        <v>0</v>
      </c>
      <c r="I512" s="83">
        <v>0</v>
      </c>
      <c r="J512" s="84">
        <f>J513</f>
        <v>15</v>
      </c>
      <c r="K512" s="85">
        <f>K513</f>
        <v>90</v>
      </c>
      <c r="L512" s="4"/>
    </row>
    <row r="513" spans="1:12" ht="15" customHeight="1" thickBot="1" x14ac:dyDescent="0.3">
      <c r="A513" s="144">
        <v>64301</v>
      </c>
      <c r="B513" s="71" t="s">
        <v>61</v>
      </c>
      <c r="C513" s="71">
        <v>50251</v>
      </c>
      <c r="D513" s="72" t="s">
        <v>425</v>
      </c>
      <c r="E513" s="73" t="s">
        <v>62</v>
      </c>
      <c r="F513" s="74">
        <v>6</v>
      </c>
      <c r="G513" s="75">
        <v>6</v>
      </c>
      <c r="H513" s="76">
        <v>15</v>
      </c>
      <c r="I513" s="76">
        <v>0</v>
      </c>
      <c r="J513" s="76">
        <f t="shared" ref="J513:J573" si="16">H513+I513</f>
        <v>15</v>
      </c>
      <c r="K513" s="145">
        <f t="shared" ref="K513:K573" si="17">F513*J513</f>
        <v>90</v>
      </c>
      <c r="L513" s="4"/>
    </row>
    <row r="514" spans="1:12" ht="20.100000000000001" customHeight="1" thickBot="1" x14ac:dyDescent="0.3">
      <c r="A514" s="45" t="s">
        <v>730</v>
      </c>
      <c r="B514" s="46" t="s">
        <v>61</v>
      </c>
      <c r="C514" s="47" t="s">
        <v>2</v>
      </c>
      <c r="D514" s="48" t="s">
        <v>85</v>
      </c>
      <c r="E514" s="49" t="s">
        <v>63</v>
      </c>
      <c r="F514" s="50" t="s">
        <v>2</v>
      </c>
      <c r="G514" s="46" t="s">
        <v>63</v>
      </c>
      <c r="H514" s="51">
        <v>0</v>
      </c>
      <c r="I514" s="51">
        <v>0</v>
      </c>
      <c r="J514" s="52">
        <f>J515+J527+J533+J541+J544+J546</f>
        <v>5358.58</v>
      </c>
      <c r="K514" s="53">
        <f>K515+K527+K533+K541+K544+K546</f>
        <v>47707.248499999994</v>
      </c>
      <c r="L514" s="4"/>
    </row>
    <row r="515" spans="1:12" ht="20.100000000000001" customHeight="1" thickBot="1" x14ac:dyDescent="0.3">
      <c r="A515" s="77" t="s">
        <v>753</v>
      </c>
      <c r="B515" s="78" t="s">
        <v>61</v>
      </c>
      <c r="C515" s="79" t="s">
        <v>2</v>
      </c>
      <c r="D515" s="80" t="s">
        <v>475</v>
      </c>
      <c r="E515" s="81" t="s">
        <v>63</v>
      </c>
      <c r="F515" s="82" t="s">
        <v>2</v>
      </c>
      <c r="G515" s="78" t="s">
        <v>63</v>
      </c>
      <c r="H515" s="83">
        <v>0</v>
      </c>
      <c r="I515" s="83">
        <v>0</v>
      </c>
      <c r="J515" s="84">
        <f>J516+J517+J518+J519+J520+J521+J522+J523+J524+J525+J526</f>
        <v>904.6099999999999</v>
      </c>
      <c r="K515" s="85">
        <f>K516+K517+K518+K519+K520+K521+K522+K523+K524+K525+K526</f>
        <v>10523.9285</v>
      </c>
      <c r="L515" s="4"/>
    </row>
    <row r="516" spans="1:12" ht="30" customHeight="1" x14ac:dyDescent="0.25">
      <c r="A516" s="138">
        <v>65101</v>
      </c>
      <c r="B516" s="55" t="s">
        <v>61</v>
      </c>
      <c r="C516" s="55">
        <v>40101</v>
      </c>
      <c r="D516" s="56" t="s">
        <v>809</v>
      </c>
      <c r="E516" s="57" t="s">
        <v>79</v>
      </c>
      <c r="F516" s="58">
        <v>14.89</v>
      </c>
      <c r="G516" s="59">
        <v>14.89</v>
      </c>
      <c r="H516" s="60">
        <v>0</v>
      </c>
      <c r="I516" s="60">
        <v>30</v>
      </c>
      <c r="J516" s="60">
        <f t="shared" si="16"/>
        <v>30</v>
      </c>
      <c r="K516" s="139">
        <f t="shared" si="17"/>
        <v>446.70000000000005</v>
      </c>
      <c r="L516" s="4"/>
    </row>
    <row r="517" spans="1:12" ht="15" customHeight="1" x14ac:dyDescent="0.25">
      <c r="A517" s="142">
        <v>65102</v>
      </c>
      <c r="B517" s="67" t="s">
        <v>61</v>
      </c>
      <c r="C517" s="67">
        <v>50902</v>
      </c>
      <c r="D517" s="68" t="s">
        <v>84</v>
      </c>
      <c r="E517" s="17" t="s">
        <v>64</v>
      </c>
      <c r="F517" s="69">
        <v>15.32</v>
      </c>
      <c r="G517" s="16">
        <v>15.32</v>
      </c>
      <c r="H517" s="70">
        <v>0</v>
      </c>
      <c r="I517" s="70">
        <v>5</v>
      </c>
      <c r="J517" s="70">
        <f t="shared" si="16"/>
        <v>5</v>
      </c>
      <c r="K517" s="143">
        <f t="shared" si="17"/>
        <v>76.599999999999994</v>
      </c>
      <c r="L517" s="4"/>
    </row>
    <row r="518" spans="1:12" ht="15" customHeight="1" x14ac:dyDescent="0.25">
      <c r="A518" s="142">
        <v>65103</v>
      </c>
      <c r="B518" s="67" t="s">
        <v>61</v>
      </c>
      <c r="C518" s="67">
        <v>60470</v>
      </c>
      <c r="D518" s="68" t="s">
        <v>810</v>
      </c>
      <c r="E518" s="17" t="s">
        <v>79</v>
      </c>
      <c r="F518" s="69">
        <v>0.77</v>
      </c>
      <c r="G518" s="16">
        <v>0.77</v>
      </c>
      <c r="H518" s="70">
        <v>175.64</v>
      </c>
      <c r="I518" s="70">
        <v>20</v>
      </c>
      <c r="J518" s="70">
        <f t="shared" si="16"/>
        <v>195.64</v>
      </c>
      <c r="K518" s="143">
        <f t="shared" si="17"/>
        <v>150.64279999999999</v>
      </c>
      <c r="L518" s="4"/>
    </row>
    <row r="519" spans="1:12" ht="15" customHeight="1" x14ac:dyDescent="0.25">
      <c r="A519" s="142">
        <v>65104</v>
      </c>
      <c r="B519" s="67" t="s">
        <v>61</v>
      </c>
      <c r="C519" s="67">
        <v>60191</v>
      </c>
      <c r="D519" s="68" t="s">
        <v>427</v>
      </c>
      <c r="E519" s="17" t="s">
        <v>64</v>
      </c>
      <c r="F519" s="69">
        <v>87.61</v>
      </c>
      <c r="G519" s="16">
        <v>87.61</v>
      </c>
      <c r="H519" s="70">
        <v>24.01</v>
      </c>
      <c r="I519" s="70">
        <v>5</v>
      </c>
      <c r="J519" s="70">
        <f t="shared" si="16"/>
        <v>29.01</v>
      </c>
      <c r="K519" s="143">
        <f t="shared" si="17"/>
        <v>2541.5661</v>
      </c>
      <c r="L519" s="4"/>
    </row>
    <row r="520" spans="1:12" ht="15" customHeight="1" x14ac:dyDescent="0.25">
      <c r="A520" s="142">
        <v>65105</v>
      </c>
      <c r="B520" s="67" t="s">
        <v>61</v>
      </c>
      <c r="C520" s="67">
        <v>60524</v>
      </c>
      <c r="D520" s="68" t="s">
        <v>421</v>
      </c>
      <c r="E520" s="17" t="s">
        <v>79</v>
      </c>
      <c r="F520" s="69">
        <v>6.13</v>
      </c>
      <c r="G520" s="16">
        <v>6.13</v>
      </c>
      <c r="H520" s="70">
        <v>544.67999999999995</v>
      </c>
      <c r="I520" s="70">
        <v>0</v>
      </c>
      <c r="J520" s="70">
        <f t="shared" si="16"/>
        <v>544.67999999999995</v>
      </c>
      <c r="K520" s="143">
        <f t="shared" si="17"/>
        <v>3338.8883999999998</v>
      </c>
      <c r="L520" s="4"/>
    </row>
    <row r="521" spans="1:12" ht="45" customHeight="1" x14ac:dyDescent="0.25">
      <c r="A521" s="142">
        <v>65106</v>
      </c>
      <c r="B521" s="67" t="s">
        <v>61</v>
      </c>
      <c r="C521" s="67">
        <v>60800</v>
      </c>
      <c r="D521" s="68" t="s">
        <v>428</v>
      </c>
      <c r="E521" s="17" t="s">
        <v>79</v>
      </c>
      <c r="F521" s="69">
        <v>6.13</v>
      </c>
      <c r="G521" s="16">
        <v>6.13</v>
      </c>
      <c r="H521" s="70">
        <v>0.12</v>
      </c>
      <c r="I521" s="70">
        <v>50</v>
      </c>
      <c r="J521" s="70">
        <f t="shared" si="16"/>
        <v>50.12</v>
      </c>
      <c r="K521" s="143">
        <f t="shared" si="17"/>
        <v>307.23559999999998</v>
      </c>
      <c r="L521" s="4"/>
    </row>
    <row r="522" spans="1:12" ht="15" customHeight="1" x14ac:dyDescent="0.25">
      <c r="A522" s="142">
        <v>65107</v>
      </c>
      <c r="B522" s="67" t="s">
        <v>61</v>
      </c>
      <c r="C522" s="67">
        <v>40904</v>
      </c>
      <c r="D522" s="68" t="s">
        <v>429</v>
      </c>
      <c r="E522" s="17" t="s">
        <v>79</v>
      </c>
      <c r="F522" s="69">
        <v>8.76</v>
      </c>
      <c r="G522" s="16">
        <v>8.76</v>
      </c>
      <c r="H522" s="70">
        <v>0.56000000000000005</v>
      </c>
      <c r="I522" s="70">
        <v>3</v>
      </c>
      <c r="J522" s="70">
        <f t="shared" si="16"/>
        <v>3.56</v>
      </c>
      <c r="K522" s="143">
        <f t="shared" si="17"/>
        <v>31.185600000000001</v>
      </c>
      <c r="L522" s="4"/>
    </row>
    <row r="523" spans="1:12" ht="15" customHeight="1" x14ac:dyDescent="0.25">
      <c r="A523" s="142">
        <v>65108</v>
      </c>
      <c r="B523" s="67" t="s">
        <v>61</v>
      </c>
      <c r="C523" s="67">
        <v>52003</v>
      </c>
      <c r="D523" s="68" t="s">
        <v>808</v>
      </c>
      <c r="E523" s="17" t="s">
        <v>82</v>
      </c>
      <c r="F523" s="69">
        <v>10</v>
      </c>
      <c r="G523" s="16">
        <v>10</v>
      </c>
      <c r="H523" s="70">
        <v>9.16</v>
      </c>
      <c r="I523" s="70">
        <v>2</v>
      </c>
      <c r="J523" s="70">
        <f t="shared" si="16"/>
        <v>11.16</v>
      </c>
      <c r="K523" s="143">
        <f t="shared" si="17"/>
        <v>111.6</v>
      </c>
      <c r="L523" s="4"/>
    </row>
    <row r="524" spans="1:12" ht="15" customHeight="1" x14ac:dyDescent="0.25">
      <c r="A524" s="142">
        <v>65109</v>
      </c>
      <c r="B524" s="67" t="s">
        <v>61</v>
      </c>
      <c r="C524" s="67">
        <v>52004</v>
      </c>
      <c r="D524" s="68" t="s">
        <v>423</v>
      </c>
      <c r="E524" s="17" t="s">
        <v>82</v>
      </c>
      <c r="F524" s="69">
        <v>141</v>
      </c>
      <c r="G524" s="16">
        <v>141</v>
      </c>
      <c r="H524" s="70">
        <v>8.8800000000000008</v>
      </c>
      <c r="I524" s="70">
        <v>2</v>
      </c>
      <c r="J524" s="70">
        <f t="shared" si="16"/>
        <v>10.88</v>
      </c>
      <c r="K524" s="143">
        <f t="shared" si="17"/>
        <v>1534.0800000000002</v>
      </c>
      <c r="L524" s="4"/>
    </row>
    <row r="525" spans="1:12" ht="15" customHeight="1" x14ac:dyDescent="0.25">
      <c r="A525" s="142">
        <v>651010</v>
      </c>
      <c r="B525" s="67" t="s">
        <v>61</v>
      </c>
      <c r="C525" s="67">
        <v>52005</v>
      </c>
      <c r="D525" s="68" t="s">
        <v>598</v>
      </c>
      <c r="E525" s="17" t="s">
        <v>82</v>
      </c>
      <c r="F525" s="69">
        <v>78</v>
      </c>
      <c r="G525" s="16">
        <v>78</v>
      </c>
      <c r="H525" s="70">
        <v>8.61</v>
      </c>
      <c r="I525" s="70">
        <v>2</v>
      </c>
      <c r="J525" s="70">
        <f t="shared" si="16"/>
        <v>10.61</v>
      </c>
      <c r="K525" s="143">
        <f t="shared" si="17"/>
        <v>827.57999999999993</v>
      </c>
      <c r="L525" s="4"/>
    </row>
    <row r="526" spans="1:12" ht="15" customHeight="1" thickBot="1" x14ac:dyDescent="0.3">
      <c r="A526" s="140">
        <v>651011</v>
      </c>
      <c r="B526" s="61" t="s">
        <v>61</v>
      </c>
      <c r="C526" s="61">
        <v>52014</v>
      </c>
      <c r="D526" s="62" t="s">
        <v>418</v>
      </c>
      <c r="E526" s="63" t="s">
        <v>82</v>
      </c>
      <c r="F526" s="64">
        <v>83</v>
      </c>
      <c r="G526" s="65">
        <v>83</v>
      </c>
      <c r="H526" s="66">
        <v>11.95</v>
      </c>
      <c r="I526" s="66">
        <v>2</v>
      </c>
      <c r="J526" s="66">
        <f t="shared" si="16"/>
        <v>13.95</v>
      </c>
      <c r="K526" s="141">
        <f t="shared" si="17"/>
        <v>1157.8499999999999</v>
      </c>
      <c r="L526" s="4"/>
    </row>
    <row r="527" spans="1:12" ht="20.100000000000001" customHeight="1" thickBot="1" x14ac:dyDescent="0.3">
      <c r="A527" s="77" t="s">
        <v>754</v>
      </c>
      <c r="B527" s="78" t="s">
        <v>61</v>
      </c>
      <c r="C527" s="79" t="s">
        <v>2</v>
      </c>
      <c r="D527" s="80" t="s">
        <v>88</v>
      </c>
      <c r="E527" s="81" t="s">
        <v>63</v>
      </c>
      <c r="F527" s="82" t="s">
        <v>2</v>
      </c>
      <c r="G527" s="78" t="s">
        <v>63</v>
      </c>
      <c r="H527" s="83">
        <v>0</v>
      </c>
      <c r="I527" s="83">
        <v>0</v>
      </c>
      <c r="J527" s="84">
        <f>J528+J529+J530+J531+J532</f>
        <v>659.54</v>
      </c>
      <c r="K527" s="85">
        <f>K528+K529+K530+K531+K532</f>
        <v>10848.891999999998</v>
      </c>
      <c r="L527" s="4"/>
    </row>
    <row r="528" spans="1:12" ht="30" customHeight="1" x14ac:dyDescent="0.25">
      <c r="A528" s="138">
        <v>65201</v>
      </c>
      <c r="B528" s="55" t="s">
        <v>61</v>
      </c>
      <c r="C528" s="55">
        <v>60205</v>
      </c>
      <c r="D528" s="56" t="s">
        <v>811</v>
      </c>
      <c r="E528" s="57" t="s">
        <v>64</v>
      </c>
      <c r="F528" s="58">
        <v>80.8</v>
      </c>
      <c r="G528" s="59">
        <v>80.8</v>
      </c>
      <c r="H528" s="60">
        <v>31.74</v>
      </c>
      <c r="I528" s="60">
        <v>10</v>
      </c>
      <c r="J528" s="60">
        <f t="shared" si="16"/>
        <v>41.739999999999995</v>
      </c>
      <c r="K528" s="139">
        <f t="shared" si="17"/>
        <v>3372.5919999999996</v>
      </c>
      <c r="L528" s="4"/>
    </row>
    <row r="529" spans="1:12" ht="15" customHeight="1" x14ac:dyDescent="0.25">
      <c r="A529" s="142">
        <v>65202</v>
      </c>
      <c r="B529" s="67" t="s">
        <v>61</v>
      </c>
      <c r="C529" s="67">
        <v>60524</v>
      </c>
      <c r="D529" s="68" t="s">
        <v>421</v>
      </c>
      <c r="E529" s="17" t="s">
        <v>79</v>
      </c>
      <c r="F529" s="69">
        <v>4.3499999999999996</v>
      </c>
      <c r="G529" s="16">
        <v>4.3499999999999996</v>
      </c>
      <c r="H529" s="70">
        <v>544.67999999999995</v>
      </c>
      <c r="I529" s="70">
        <v>0</v>
      </c>
      <c r="J529" s="70">
        <f t="shared" si="16"/>
        <v>544.67999999999995</v>
      </c>
      <c r="K529" s="143">
        <f t="shared" si="17"/>
        <v>2369.3579999999997</v>
      </c>
      <c r="L529" s="4"/>
    </row>
    <row r="530" spans="1:12" ht="45" customHeight="1" x14ac:dyDescent="0.25">
      <c r="A530" s="142">
        <v>65203</v>
      </c>
      <c r="B530" s="67" t="s">
        <v>61</v>
      </c>
      <c r="C530" s="67">
        <v>60800</v>
      </c>
      <c r="D530" s="68" t="s">
        <v>428</v>
      </c>
      <c r="E530" s="17" t="s">
        <v>79</v>
      </c>
      <c r="F530" s="69">
        <v>4.3499999999999996</v>
      </c>
      <c r="G530" s="16">
        <v>4.3499999999999996</v>
      </c>
      <c r="H530" s="70">
        <v>0.12</v>
      </c>
      <c r="I530" s="70">
        <v>50</v>
      </c>
      <c r="J530" s="70">
        <f t="shared" si="16"/>
        <v>50.12</v>
      </c>
      <c r="K530" s="143">
        <f t="shared" si="17"/>
        <v>218.02199999999996</v>
      </c>
      <c r="L530" s="4"/>
    </row>
    <row r="531" spans="1:12" ht="60" customHeight="1" x14ac:dyDescent="0.25">
      <c r="A531" s="142">
        <v>65204</v>
      </c>
      <c r="B531" s="67" t="s">
        <v>65</v>
      </c>
      <c r="C531" s="67">
        <v>92762</v>
      </c>
      <c r="D531" s="68" t="s">
        <v>812</v>
      </c>
      <c r="E531" s="17" t="s">
        <v>82</v>
      </c>
      <c r="F531" s="69">
        <v>324</v>
      </c>
      <c r="G531" s="16">
        <v>324</v>
      </c>
      <c r="H531" s="70">
        <v>9.91</v>
      </c>
      <c r="I531" s="70">
        <v>1</v>
      </c>
      <c r="J531" s="70">
        <f t="shared" si="16"/>
        <v>10.91</v>
      </c>
      <c r="K531" s="143">
        <f t="shared" si="17"/>
        <v>3534.84</v>
      </c>
      <c r="L531" s="4"/>
    </row>
    <row r="532" spans="1:12" ht="60" customHeight="1" thickBot="1" x14ac:dyDescent="0.3">
      <c r="A532" s="140">
        <v>65205</v>
      </c>
      <c r="B532" s="61" t="s">
        <v>65</v>
      </c>
      <c r="C532" s="61">
        <v>92759</v>
      </c>
      <c r="D532" s="62" t="s">
        <v>434</v>
      </c>
      <c r="E532" s="63" t="s">
        <v>82</v>
      </c>
      <c r="F532" s="64">
        <v>112</v>
      </c>
      <c r="G532" s="65">
        <v>112</v>
      </c>
      <c r="H532" s="66">
        <v>10.09</v>
      </c>
      <c r="I532" s="66">
        <v>2</v>
      </c>
      <c r="J532" s="66">
        <f t="shared" si="16"/>
        <v>12.09</v>
      </c>
      <c r="K532" s="141">
        <f t="shared" si="17"/>
        <v>1354.08</v>
      </c>
      <c r="L532" s="4"/>
    </row>
    <row r="533" spans="1:12" ht="20.100000000000001" customHeight="1" thickBot="1" x14ac:dyDescent="0.3">
      <c r="A533" s="77" t="s">
        <v>755</v>
      </c>
      <c r="B533" s="78" t="s">
        <v>61</v>
      </c>
      <c r="C533" s="79" t="s">
        <v>2</v>
      </c>
      <c r="D533" s="80" t="s">
        <v>435</v>
      </c>
      <c r="E533" s="81" t="s">
        <v>63</v>
      </c>
      <c r="F533" s="82" t="s">
        <v>2</v>
      </c>
      <c r="G533" s="78" t="s">
        <v>63</v>
      </c>
      <c r="H533" s="83">
        <v>0</v>
      </c>
      <c r="I533" s="83">
        <v>0</v>
      </c>
      <c r="J533" s="84">
        <f>J534+J535+J536+J537+J538+J539+J540</f>
        <v>683.57999999999993</v>
      </c>
      <c r="K533" s="85">
        <f>K534+K535+K536+K537+K538+K539+K540</f>
        <v>12363.443600000001</v>
      </c>
      <c r="L533" s="4"/>
    </row>
    <row r="534" spans="1:12" ht="30" customHeight="1" x14ac:dyDescent="0.25">
      <c r="A534" s="138">
        <v>65301</v>
      </c>
      <c r="B534" s="55" t="s">
        <v>61</v>
      </c>
      <c r="C534" s="55">
        <v>60205</v>
      </c>
      <c r="D534" s="56" t="s">
        <v>811</v>
      </c>
      <c r="E534" s="57" t="s">
        <v>64</v>
      </c>
      <c r="F534" s="58">
        <v>97.34</v>
      </c>
      <c r="G534" s="59">
        <v>97.34</v>
      </c>
      <c r="H534" s="60">
        <v>31.74</v>
      </c>
      <c r="I534" s="60">
        <v>10</v>
      </c>
      <c r="J534" s="60">
        <f t="shared" si="16"/>
        <v>41.739999999999995</v>
      </c>
      <c r="K534" s="139">
        <f t="shared" si="17"/>
        <v>4062.9715999999999</v>
      </c>
      <c r="L534" s="4"/>
    </row>
    <row r="535" spans="1:12" ht="15" customHeight="1" x14ac:dyDescent="0.25">
      <c r="A535" s="142">
        <v>65302</v>
      </c>
      <c r="B535" s="67" t="s">
        <v>61</v>
      </c>
      <c r="C535" s="67">
        <v>60524</v>
      </c>
      <c r="D535" s="68" t="s">
        <v>813</v>
      </c>
      <c r="E535" s="17" t="s">
        <v>79</v>
      </c>
      <c r="F535" s="69">
        <v>7.04</v>
      </c>
      <c r="G535" s="16">
        <v>7.04</v>
      </c>
      <c r="H535" s="70">
        <v>544.67999999999995</v>
      </c>
      <c r="I535" s="70">
        <v>0</v>
      </c>
      <c r="J535" s="70">
        <f t="shared" si="16"/>
        <v>544.67999999999995</v>
      </c>
      <c r="K535" s="143">
        <f t="shared" si="17"/>
        <v>3834.5471999999995</v>
      </c>
      <c r="L535" s="4"/>
    </row>
    <row r="536" spans="1:12" ht="45" customHeight="1" x14ac:dyDescent="0.25">
      <c r="A536" s="142">
        <v>65303</v>
      </c>
      <c r="B536" s="67" t="s">
        <v>61</v>
      </c>
      <c r="C536" s="67">
        <v>60800</v>
      </c>
      <c r="D536" s="68" t="s">
        <v>428</v>
      </c>
      <c r="E536" s="17" t="s">
        <v>79</v>
      </c>
      <c r="F536" s="69">
        <v>7.04</v>
      </c>
      <c r="G536" s="16">
        <v>7.04</v>
      </c>
      <c r="H536" s="70">
        <v>0.12</v>
      </c>
      <c r="I536" s="70">
        <v>50</v>
      </c>
      <c r="J536" s="70">
        <f t="shared" si="16"/>
        <v>50.12</v>
      </c>
      <c r="K536" s="143">
        <f t="shared" si="17"/>
        <v>352.84479999999996</v>
      </c>
      <c r="L536" s="4"/>
    </row>
    <row r="537" spans="1:12" ht="15" customHeight="1" x14ac:dyDescent="0.25">
      <c r="A537" s="142">
        <v>65304</v>
      </c>
      <c r="B537" s="67" t="s">
        <v>61</v>
      </c>
      <c r="C537" s="67">
        <v>60303</v>
      </c>
      <c r="D537" s="68" t="s">
        <v>436</v>
      </c>
      <c r="E537" s="17" t="s">
        <v>82</v>
      </c>
      <c r="F537" s="69">
        <v>9</v>
      </c>
      <c r="G537" s="16">
        <v>9</v>
      </c>
      <c r="H537" s="70">
        <v>9.16</v>
      </c>
      <c r="I537" s="70">
        <v>2</v>
      </c>
      <c r="J537" s="70">
        <f t="shared" si="16"/>
        <v>11.16</v>
      </c>
      <c r="K537" s="143">
        <f t="shared" si="17"/>
        <v>100.44</v>
      </c>
      <c r="L537" s="4"/>
    </row>
    <row r="538" spans="1:12" ht="15" customHeight="1" x14ac:dyDescent="0.25">
      <c r="A538" s="142">
        <v>65305</v>
      </c>
      <c r="B538" s="67" t="s">
        <v>61</v>
      </c>
      <c r="C538" s="67">
        <v>60304</v>
      </c>
      <c r="D538" s="68" t="s">
        <v>437</v>
      </c>
      <c r="E538" s="17" t="s">
        <v>82</v>
      </c>
      <c r="F538" s="69">
        <v>68</v>
      </c>
      <c r="G538" s="16">
        <v>68</v>
      </c>
      <c r="H538" s="70">
        <v>8.8800000000000008</v>
      </c>
      <c r="I538" s="70">
        <v>2</v>
      </c>
      <c r="J538" s="70">
        <f t="shared" si="16"/>
        <v>10.88</v>
      </c>
      <c r="K538" s="143">
        <f t="shared" si="17"/>
        <v>739.84</v>
      </c>
      <c r="L538" s="4"/>
    </row>
    <row r="539" spans="1:12" ht="60" customHeight="1" x14ac:dyDescent="0.25">
      <c r="A539" s="142">
        <v>65306</v>
      </c>
      <c r="B539" s="67" t="s">
        <v>65</v>
      </c>
      <c r="C539" s="67">
        <v>92762</v>
      </c>
      <c r="D539" s="68" t="s">
        <v>814</v>
      </c>
      <c r="E539" s="17" t="s">
        <v>82</v>
      </c>
      <c r="F539" s="69">
        <v>176</v>
      </c>
      <c r="G539" s="16">
        <v>176</v>
      </c>
      <c r="H539" s="70">
        <v>9.91</v>
      </c>
      <c r="I539" s="70">
        <v>1</v>
      </c>
      <c r="J539" s="70">
        <f t="shared" si="16"/>
        <v>10.91</v>
      </c>
      <c r="K539" s="143">
        <f t="shared" si="17"/>
        <v>1920.16</v>
      </c>
      <c r="L539" s="4"/>
    </row>
    <row r="540" spans="1:12" ht="60" customHeight="1" thickBot="1" x14ac:dyDescent="0.3">
      <c r="A540" s="140">
        <v>65307</v>
      </c>
      <c r="B540" s="61" t="s">
        <v>65</v>
      </c>
      <c r="C540" s="61">
        <v>92759</v>
      </c>
      <c r="D540" s="62" t="s">
        <v>434</v>
      </c>
      <c r="E540" s="63" t="s">
        <v>82</v>
      </c>
      <c r="F540" s="64">
        <v>96</v>
      </c>
      <c r="G540" s="65">
        <v>96</v>
      </c>
      <c r="H540" s="66">
        <v>10.09</v>
      </c>
      <c r="I540" s="66">
        <v>4</v>
      </c>
      <c r="J540" s="66">
        <f t="shared" si="16"/>
        <v>14.09</v>
      </c>
      <c r="K540" s="141">
        <f t="shared" si="17"/>
        <v>1352.6399999999999</v>
      </c>
      <c r="L540" s="4"/>
    </row>
    <row r="541" spans="1:12" ht="20.100000000000001" customHeight="1" thickBot="1" x14ac:dyDescent="0.3">
      <c r="A541" s="77" t="s">
        <v>756</v>
      </c>
      <c r="B541" s="78" t="s">
        <v>61</v>
      </c>
      <c r="C541" s="79" t="s">
        <v>2</v>
      </c>
      <c r="D541" s="80" t="s">
        <v>89</v>
      </c>
      <c r="E541" s="81" t="s">
        <v>63</v>
      </c>
      <c r="F541" s="82" t="s">
        <v>2</v>
      </c>
      <c r="G541" s="78" t="s">
        <v>63</v>
      </c>
      <c r="H541" s="83">
        <v>0</v>
      </c>
      <c r="I541" s="83">
        <v>0</v>
      </c>
      <c r="J541" s="84">
        <f>J542+J543</f>
        <v>299.67999999999995</v>
      </c>
      <c r="K541" s="85">
        <f>K542+K543</f>
        <v>12163.090899999999</v>
      </c>
      <c r="L541" s="4"/>
    </row>
    <row r="542" spans="1:12" ht="75" customHeight="1" x14ac:dyDescent="0.25">
      <c r="A542" s="138">
        <v>65401</v>
      </c>
      <c r="B542" s="95" t="s">
        <v>90</v>
      </c>
      <c r="C542" s="95" t="s">
        <v>142</v>
      </c>
      <c r="D542" s="56" t="s">
        <v>800</v>
      </c>
      <c r="E542" s="57" t="s">
        <v>64</v>
      </c>
      <c r="F542" s="58">
        <v>58.66</v>
      </c>
      <c r="G542" s="59">
        <v>58.66</v>
      </c>
      <c r="H542" s="60">
        <v>113.77</v>
      </c>
      <c r="I542" s="60">
        <v>15</v>
      </c>
      <c r="J542" s="60">
        <f t="shared" si="16"/>
        <v>128.76999999999998</v>
      </c>
      <c r="K542" s="139">
        <f t="shared" si="17"/>
        <v>7553.6481999999987</v>
      </c>
      <c r="L542" s="4"/>
    </row>
    <row r="543" spans="1:12" ht="75" customHeight="1" thickBot="1" x14ac:dyDescent="0.3">
      <c r="A543" s="142">
        <v>65402</v>
      </c>
      <c r="B543" s="96" t="s">
        <v>90</v>
      </c>
      <c r="C543" s="96" t="s">
        <v>117</v>
      </c>
      <c r="D543" s="68" t="s">
        <v>801</v>
      </c>
      <c r="E543" s="17" t="s">
        <v>64</v>
      </c>
      <c r="F543" s="69">
        <v>26.97</v>
      </c>
      <c r="G543" s="16">
        <v>26.97</v>
      </c>
      <c r="H543" s="70">
        <v>150.91</v>
      </c>
      <c r="I543" s="70">
        <v>20</v>
      </c>
      <c r="J543" s="70">
        <f t="shared" si="16"/>
        <v>170.91</v>
      </c>
      <c r="K543" s="143">
        <f t="shared" si="17"/>
        <v>4609.4426999999996</v>
      </c>
      <c r="L543" s="4"/>
    </row>
    <row r="544" spans="1:12" ht="20.100000000000001" customHeight="1" thickBot="1" x14ac:dyDescent="0.3">
      <c r="A544" s="77" t="s">
        <v>757</v>
      </c>
      <c r="B544" s="78" t="s">
        <v>61</v>
      </c>
      <c r="C544" s="79" t="s">
        <v>2</v>
      </c>
      <c r="D544" s="80" t="s">
        <v>815</v>
      </c>
      <c r="E544" s="81" t="s">
        <v>63</v>
      </c>
      <c r="F544" s="82" t="s">
        <v>2</v>
      </c>
      <c r="G544" s="78" t="s">
        <v>63</v>
      </c>
      <c r="H544" s="83">
        <v>0</v>
      </c>
      <c r="I544" s="83">
        <v>0</v>
      </c>
      <c r="J544" s="84">
        <f>J545</f>
        <v>2796.17</v>
      </c>
      <c r="K544" s="85">
        <f>K545</f>
        <v>1537.8935000000001</v>
      </c>
      <c r="L544" s="4"/>
    </row>
    <row r="545" spans="1:12" ht="30" customHeight="1" thickBot="1" x14ac:dyDescent="0.3">
      <c r="A545" s="144">
        <v>65501</v>
      </c>
      <c r="B545" s="71" t="s">
        <v>61</v>
      </c>
      <c r="C545" s="71">
        <v>60010</v>
      </c>
      <c r="D545" s="72" t="s">
        <v>441</v>
      </c>
      <c r="E545" s="73" t="s">
        <v>79</v>
      </c>
      <c r="F545" s="74">
        <v>0.55000000000000004</v>
      </c>
      <c r="G545" s="75">
        <v>0.55000000000000004</v>
      </c>
      <c r="H545" s="76">
        <v>2096.17</v>
      </c>
      <c r="I545" s="76">
        <v>700</v>
      </c>
      <c r="J545" s="76">
        <f t="shared" si="16"/>
        <v>2796.17</v>
      </c>
      <c r="K545" s="145">
        <f t="shared" si="17"/>
        <v>1537.8935000000001</v>
      </c>
      <c r="L545" s="4"/>
    </row>
    <row r="546" spans="1:12" ht="20.100000000000001" customHeight="1" thickBot="1" x14ac:dyDescent="0.3">
      <c r="A546" s="77" t="s">
        <v>758</v>
      </c>
      <c r="B546" s="78" t="s">
        <v>61</v>
      </c>
      <c r="C546" s="79" t="s">
        <v>2</v>
      </c>
      <c r="D546" s="80" t="s">
        <v>424</v>
      </c>
      <c r="E546" s="81" t="s">
        <v>63</v>
      </c>
      <c r="F546" s="82" t="s">
        <v>2</v>
      </c>
      <c r="G546" s="78" t="s">
        <v>63</v>
      </c>
      <c r="H546" s="83">
        <v>0</v>
      </c>
      <c r="I546" s="83">
        <v>0</v>
      </c>
      <c r="J546" s="84">
        <f>J547</f>
        <v>15</v>
      </c>
      <c r="K546" s="85">
        <f>K547</f>
        <v>270</v>
      </c>
      <c r="L546" s="4"/>
    </row>
    <row r="547" spans="1:12" ht="15" customHeight="1" thickBot="1" x14ac:dyDescent="0.3">
      <c r="A547" s="144">
        <v>65601</v>
      </c>
      <c r="B547" s="71" t="s">
        <v>61</v>
      </c>
      <c r="C547" s="71">
        <v>60487</v>
      </c>
      <c r="D547" s="72" t="s">
        <v>425</v>
      </c>
      <c r="E547" s="73" t="s">
        <v>62</v>
      </c>
      <c r="F547" s="74">
        <v>18</v>
      </c>
      <c r="G547" s="75">
        <v>18</v>
      </c>
      <c r="H547" s="76">
        <v>15</v>
      </c>
      <c r="I547" s="76">
        <v>0</v>
      </c>
      <c r="J547" s="76">
        <f t="shared" si="16"/>
        <v>15</v>
      </c>
      <c r="K547" s="145">
        <f t="shared" si="17"/>
        <v>270</v>
      </c>
      <c r="L547" s="4"/>
    </row>
    <row r="548" spans="1:12" ht="20.100000000000001" customHeight="1" thickBot="1" x14ac:dyDescent="0.3">
      <c r="A548" s="45" t="s">
        <v>731</v>
      </c>
      <c r="B548" s="46" t="s">
        <v>61</v>
      </c>
      <c r="C548" s="47" t="s">
        <v>2</v>
      </c>
      <c r="D548" s="48" t="s">
        <v>268</v>
      </c>
      <c r="E548" s="49" t="s">
        <v>63</v>
      </c>
      <c r="F548" s="50" t="s">
        <v>2</v>
      </c>
      <c r="G548" s="46" t="s">
        <v>63</v>
      </c>
      <c r="H548" s="51">
        <v>0</v>
      </c>
      <c r="I548" s="51">
        <v>0</v>
      </c>
      <c r="J548" s="52">
        <f>J549+J550+J551+J552+J553+J554+J555+J556+J557+J558+J559+J560+J561+J562+J563+J564+J565+J566+J567+J568+J569+J570+J571+J572+J573+J574+J575+J576+J577+J578+J579+J580+J581</f>
        <v>1176.9499999999998</v>
      </c>
      <c r="K548" s="53">
        <f>K549+K550+K551+K552+K553+K554+K555+K556+K557+K558+K559+K560+K561+K562+K563+K564+K565+K566+K567+K568+K569+K570+K571+K572+K573+K574+K575+K576+K577+K578+K579+K580+K581</f>
        <v>16537.18</v>
      </c>
      <c r="L548" s="4"/>
    </row>
    <row r="549" spans="1:12" ht="15" customHeight="1" x14ac:dyDescent="0.25">
      <c r="A549" s="138">
        <v>66001</v>
      </c>
      <c r="B549" s="55" t="s">
        <v>61</v>
      </c>
      <c r="C549" s="55">
        <v>70391</v>
      </c>
      <c r="D549" s="56" t="s">
        <v>449</v>
      </c>
      <c r="E549" s="57" t="s">
        <v>62</v>
      </c>
      <c r="F549" s="58">
        <v>50</v>
      </c>
      <c r="G549" s="59">
        <v>50</v>
      </c>
      <c r="H549" s="60">
        <v>0.18</v>
      </c>
      <c r="I549" s="60">
        <v>0.6</v>
      </c>
      <c r="J549" s="60">
        <f t="shared" si="16"/>
        <v>0.78</v>
      </c>
      <c r="K549" s="139">
        <f t="shared" si="17"/>
        <v>39</v>
      </c>
      <c r="L549" s="4"/>
    </row>
    <row r="550" spans="1:12" ht="45" customHeight="1" x14ac:dyDescent="0.25">
      <c r="A550" s="142">
        <v>66002</v>
      </c>
      <c r="B550" s="67" t="s">
        <v>65</v>
      </c>
      <c r="C550" s="67">
        <v>91926</v>
      </c>
      <c r="D550" s="68" t="s">
        <v>443</v>
      </c>
      <c r="E550" s="17" t="s">
        <v>76</v>
      </c>
      <c r="F550" s="69">
        <v>605</v>
      </c>
      <c r="G550" s="16">
        <v>605</v>
      </c>
      <c r="H550" s="70">
        <v>2.96</v>
      </c>
      <c r="I550" s="70">
        <v>1</v>
      </c>
      <c r="J550" s="70">
        <f t="shared" si="16"/>
        <v>3.96</v>
      </c>
      <c r="K550" s="143">
        <f t="shared" si="17"/>
        <v>2395.8000000000002</v>
      </c>
      <c r="L550" s="4"/>
    </row>
    <row r="551" spans="1:12" ht="30" customHeight="1" x14ac:dyDescent="0.25">
      <c r="A551" s="142">
        <v>66003</v>
      </c>
      <c r="B551" s="67" t="s">
        <v>61</v>
      </c>
      <c r="C551" s="67">
        <v>70565</v>
      </c>
      <c r="D551" s="68" t="s">
        <v>816</v>
      </c>
      <c r="E551" s="17" t="s">
        <v>76</v>
      </c>
      <c r="F551" s="69">
        <v>47</v>
      </c>
      <c r="G551" s="16">
        <v>47</v>
      </c>
      <c r="H551" s="70">
        <v>5.16</v>
      </c>
      <c r="I551" s="70">
        <v>2</v>
      </c>
      <c r="J551" s="70">
        <f t="shared" si="16"/>
        <v>7.16</v>
      </c>
      <c r="K551" s="143">
        <f t="shared" si="17"/>
        <v>336.52</v>
      </c>
      <c r="L551" s="4"/>
    </row>
    <row r="552" spans="1:12" ht="30" customHeight="1" x14ac:dyDescent="0.25">
      <c r="A552" s="142">
        <v>66004</v>
      </c>
      <c r="B552" s="67" t="s">
        <v>65</v>
      </c>
      <c r="C552" s="67">
        <v>91936</v>
      </c>
      <c r="D552" s="68" t="s">
        <v>461</v>
      </c>
      <c r="E552" s="17" t="s">
        <v>62</v>
      </c>
      <c r="F552" s="69">
        <v>18</v>
      </c>
      <c r="G552" s="16">
        <v>18</v>
      </c>
      <c r="H552" s="70">
        <v>6.4</v>
      </c>
      <c r="I552" s="70">
        <v>8</v>
      </c>
      <c r="J552" s="70">
        <f t="shared" si="16"/>
        <v>14.4</v>
      </c>
      <c r="K552" s="143">
        <f t="shared" si="17"/>
        <v>259.2</v>
      </c>
      <c r="L552" s="4"/>
    </row>
    <row r="553" spans="1:12" ht="45" customHeight="1" x14ac:dyDescent="0.25">
      <c r="A553" s="142">
        <v>66005</v>
      </c>
      <c r="B553" s="67" t="s">
        <v>65</v>
      </c>
      <c r="C553" s="67">
        <v>91939</v>
      </c>
      <c r="D553" s="68" t="s">
        <v>817</v>
      </c>
      <c r="E553" s="17" t="s">
        <v>62</v>
      </c>
      <c r="F553" s="69">
        <v>10</v>
      </c>
      <c r="G553" s="16">
        <v>10</v>
      </c>
      <c r="H553" s="70">
        <v>8.49</v>
      </c>
      <c r="I553" s="70">
        <v>20</v>
      </c>
      <c r="J553" s="70">
        <f t="shared" si="16"/>
        <v>28.490000000000002</v>
      </c>
      <c r="K553" s="143">
        <f t="shared" si="17"/>
        <v>284.90000000000003</v>
      </c>
      <c r="L553" s="4"/>
    </row>
    <row r="554" spans="1:12" ht="45" customHeight="1" x14ac:dyDescent="0.25">
      <c r="A554" s="142">
        <v>66006</v>
      </c>
      <c r="B554" s="67" t="s">
        <v>65</v>
      </c>
      <c r="C554" s="67">
        <v>91941</v>
      </c>
      <c r="D554" s="68" t="s">
        <v>818</v>
      </c>
      <c r="E554" s="17" t="s">
        <v>62</v>
      </c>
      <c r="F554" s="69">
        <v>7</v>
      </c>
      <c r="G554" s="16">
        <v>7</v>
      </c>
      <c r="H554" s="70">
        <v>3.85</v>
      </c>
      <c r="I554" s="70">
        <v>6</v>
      </c>
      <c r="J554" s="70">
        <f t="shared" si="16"/>
        <v>9.85</v>
      </c>
      <c r="K554" s="143">
        <f t="shared" si="17"/>
        <v>68.95</v>
      </c>
      <c r="L554" s="4"/>
    </row>
    <row r="555" spans="1:12" ht="45" customHeight="1" x14ac:dyDescent="0.25">
      <c r="A555" s="142">
        <v>66007</v>
      </c>
      <c r="B555" s="67" t="s">
        <v>65</v>
      </c>
      <c r="C555" s="67">
        <v>91940</v>
      </c>
      <c r="D555" s="68" t="s">
        <v>819</v>
      </c>
      <c r="E555" s="17" t="s">
        <v>62</v>
      </c>
      <c r="F555" s="69">
        <v>26</v>
      </c>
      <c r="G555" s="16">
        <v>26</v>
      </c>
      <c r="H555" s="70">
        <v>5.4</v>
      </c>
      <c r="I555" s="70">
        <v>10</v>
      </c>
      <c r="J555" s="70">
        <f t="shared" si="16"/>
        <v>15.4</v>
      </c>
      <c r="K555" s="143">
        <f t="shared" si="17"/>
        <v>400.40000000000003</v>
      </c>
      <c r="L555" s="4"/>
    </row>
    <row r="556" spans="1:12" ht="15" customHeight="1" x14ac:dyDescent="0.25">
      <c r="A556" s="142">
        <v>66008</v>
      </c>
      <c r="B556" s="67" t="s">
        <v>61</v>
      </c>
      <c r="C556" s="67">
        <v>70930</v>
      </c>
      <c r="D556" s="68" t="s">
        <v>454</v>
      </c>
      <c r="E556" s="17" t="s">
        <v>62</v>
      </c>
      <c r="F556" s="69">
        <v>37</v>
      </c>
      <c r="G556" s="16">
        <v>37</v>
      </c>
      <c r="H556" s="70">
        <v>2.15</v>
      </c>
      <c r="I556" s="70">
        <v>2</v>
      </c>
      <c r="J556" s="70">
        <f t="shared" si="16"/>
        <v>4.1500000000000004</v>
      </c>
      <c r="K556" s="143">
        <f t="shared" si="17"/>
        <v>153.55000000000001</v>
      </c>
      <c r="L556" s="4"/>
    </row>
    <row r="557" spans="1:12" ht="15" customHeight="1" x14ac:dyDescent="0.25">
      <c r="A557" s="142">
        <v>66009</v>
      </c>
      <c r="B557" s="67" t="s">
        <v>61</v>
      </c>
      <c r="C557" s="67">
        <v>70929</v>
      </c>
      <c r="D557" s="68" t="s">
        <v>453</v>
      </c>
      <c r="E557" s="17" t="s">
        <v>62</v>
      </c>
      <c r="F557" s="69">
        <v>18</v>
      </c>
      <c r="G557" s="16">
        <v>18</v>
      </c>
      <c r="H557" s="70">
        <v>8.76</v>
      </c>
      <c r="I557" s="70">
        <v>10</v>
      </c>
      <c r="J557" s="70">
        <f t="shared" si="16"/>
        <v>18.759999999999998</v>
      </c>
      <c r="K557" s="143">
        <f t="shared" si="17"/>
        <v>337.67999999999995</v>
      </c>
      <c r="L557" s="4"/>
    </row>
    <row r="558" spans="1:12" ht="15" customHeight="1" x14ac:dyDescent="0.25">
      <c r="A558" s="142">
        <v>660010</v>
      </c>
      <c r="B558" s="67" t="s">
        <v>61</v>
      </c>
      <c r="C558" s="67">
        <v>70932</v>
      </c>
      <c r="D558" s="68" t="s">
        <v>820</v>
      </c>
      <c r="E558" s="17" t="s">
        <v>62</v>
      </c>
      <c r="F558" s="69">
        <v>53</v>
      </c>
      <c r="G558" s="16">
        <v>53</v>
      </c>
      <c r="H558" s="70">
        <v>0.25</v>
      </c>
      <c r="I558" s="70">
        <v>1</v>
      </c>
      <c r="J558" s="70">
        <f t="shared" si="16"/>
        <v>1.25</v>
      </c>
      <c r="K558" s="143">
        <f t="shared" si="17"/>
        <v>66.25</v>
      </c>
      <c r="L558" s="4"/>
    </row>
    <row r="559" spans="1:12" ht="30" customHeight="1" x14ac:dyDescent="0.25">
      <c r="A559" s="142">
        <v>660011</v>
      </c>
      <c r="B559" s="67" t="s">
        <v>61</v>
      </c>
      <c r="C559" s="67">
        <v>71043</v>
      </c>
      <c r="D559" s="68" t="s">
        <v>821</v>
      </c>
      <c r="E559" s="17" t="s">
        <v>62</v>
      </c>
      <c r="F559" s="69">
        <v>1</v>
      </c>
      <c r="G559" s="16">
        <v>1</v>
      </c>
      <c r="H559" s="70">
        <v>3.43</v>
      </c>
      <c r="I559" s="70">
        <v>10</v>
      </c>
      <c r="J559" s="70">
        <f t="shared" si="16"/>
        <v>13.43</v>
      </c>
      <c r="K559" s="143">
        <f t="shared" si="17"/>
        <v>13.43</v>
      </c>
      <c r="L559" s="4"/>
    </row>
    <row r="560" spans="1:12" ht="15" customHeight="1" x14ac:dyDescent="0.25">
      <c r="A560" s="142">
        <v>660012</v>
      </c>
      <c r="B560" s="67" t="s">
        <v>61</v>
      </c>
      <c r="C560" s="67">
        <v>71151</v>
      </c>
      <c r="D560" s="68" t="s">
        <v>822</v>
      </c>
      <c r="E560" s="17" t="s">
        <v>62</v>
      </c>
      <c r="F560" s="69">
        <v>2</v>
      </c>
      <c r="G560" s="16">
        <v>2</v>
      </c>
      <c r="H560" s="70">
        <v>6.97</v>
      </c>
      <c r="I560" s="70">
        <v>4</v>
      </c>
      <c r="J560" s="70">
        <f t="shared" si="16"/>
        <v>10.969999999999999</v>
      </c>
      <c r="K560" s="143">
        <f t="shared" si="17"/>
        <v>21.939999999999998</v>
      </c>
      <c r="L560" s="4"/>
    </row>
    <row r="561" spans="1:12" ht="45" customHeight="1" x14ac:dyDescent="0.25">
      <c r="A561" s="142">
        <v>660013</v>
      </c>
      <c r="B561" s="67" t="s">
        <v>65</v>
      </c>
      <c r="C561" s="67">
        <v>93654</v>
      </c>
      <c r="D561" s="68" t="s">
        <v>823</v>
      </c>
      <c r="E561" s="17" t="s">
        <v>62</v>
      </c>
      <c r="F561" s="69">
        <v>6</v>
      </c>
      <c r="G561" s="16">
        <v>6</v>
      </c>
      <c r="H561" s="70">
        <v>9.9700000000000006</v>
      </c>
      <c r="I561" s="70">
        <v>1</v>
      </c>
      <c r="J561" s="70">
        <f t="shared" si="16"/>
        <v>10.97</v>
      </c>
      <c r="K561" s="143">
        <f t="shared" si="17"/>
        <v>65.820000000000007</v>
      </c>
      <c r="L561" s="4"/>
    </row>
    <row r="562" spans="1:12" ht="45" customHeight="1" x14ac:dyDescent="0.25">
      <c r="A562" s="142">
        <v>660014</v>
      </c>
      <c r="B562" s="67" t="s">
        <v>65</v>
      </c>
      <c r="C562" s="67">
        <v>93658</v>
      </c>
      <c r="D562" s="68" t="s">
        <v>824</v>
      </c>
      <c r="E562" s="17" t="s">
        <v>62</v>
      </c>
      <c r="F562" s="69">
        <v>3</v>
      </c>
      <c r="G562" s="16">
        <v>3</v>
      </c>
      <c r="H562" s="70">
        <v>15.74</v>
      </c>
      <c r="I562" s="70">
        <v>5</v>
      </c>
      <c r="J562" s="70">
        <f t="shared" si="16"/>
        <v>20.740000000000002</v>
      </c>
      <c r="K562" s="143">
        <f t="shared" si="17"/>
        <v>62.220000000000006</v>
      </c>
      <c r="L562" s="4"/>
    </row>
    <row r="563" spans="1:12" ht="30" customHeight="1" x14ac:dyDescent="0.25">
      <c r="A563" s="142">
        <v>660015</v>
      </c>
      <c r="B563" s="67" t="s">
        <v>65</v>
      </c>
      <c r="C563" s="67">
        <v>93673</v>
      </c>
      <c r="D563" s="68" t="s">
        <v>825</v>
      </c>
      <c r="E563" s="17" t="s">
        <v>62</v>
      </c>
      <c r="F563" s="69">
        <v>1</v>
      </c>
      <c r="G563" s="16">
        <v>1</v>
      </c>
      <c r="H563" s="70">
        <v>71.790000000000006</v>
      </c>
      <c r="I563" s="70">
        <v>20</v>
      </c>
      <c r="J563" s="70">
        <f t="shared" si="16"/>
        <v>91.79</v>
      </c>
      <c r="K563" s="143">
        <f t="shared" si="17"/>
        <v>91.79</v>
      </c>
      <c r="L563" s="4"/>
    </row>
    <row r="564" spans="1:12" ht="30" customHeight="1" x14ac:dyDescent="0.25">
      <c r="A564" s="142">
        <v>660016</v>
      </c>
      <c r="B564" s="67" t="s">
        <v>61</v>
      </c>
      <c r="C564" s="67">
        <v>71211</v>
      </c>
      <c r="D564" s="68" t="s">
        <v>445</v>
      </c>
      <c r="E564" s="17" t="s">
        <v>76</v>
      </c>
      <c r="F564" s="69">
        <v>45</v>
      </c>
      <c r="G564" s="16">
        <v>45</v>
      </c>
      <c r="H564" s="70">
        <v>32.9</v>
      </c>
      <c r="I564" s="70">
        <v>10</v>
      </c>
      <c r="J564" s="70">
        <f t="shared" si="16"/>
        <v>42.9</v>
      </c>
      <c r="K564" s="143">
        <f t="shared" si="17"/>
        <v>1930.5</v>
      </c>
      <c r="L564" s="4"/>
    </row>
    <row r="565" spans="1:12" ht="60" customHeight="1" x14ac:dyDescent="0.25">
      <c r="A565" s="142">
        <v>660017</v>
      </c>
      <c r="B565" s="67" t="s">
        <v>65</v>
      </c>
      <c r="C565" s="67">
        <v>91845</v>
      </c>
      <c r="D565" s="68" t="s">
        <v>826</v>
      </c>
      <c r="E565" s="17" t="s">
        <v>76</v>
      </c>
      <c r="F565" s="69">
        <v>170</v>
      </c>
      <c r="G565" s="16">
        <v>170</v>
      </c>
      <c r="H565" s="70">
        <v>4.88</v>
      </c>
      <c r="I565" s="70">
        <v>2</v>
      </c>
      <c r="J565" s="70">
        <f t="shared" si="16"/>
        <v>6.88</v>
      </c>
      <c r="K565" s="143">
        <f t="shared" si="17"/>
        <v>1169.5999999999999</v>
      </c>
      <c r="L565" s="4"/>
    </row>
    <row r="566" spans="1:12" ht="30" customHeight="1" x14ac:dyDescent="0.25">
      <c r="A566" s="142">
        <v>660018</v>
      </c>
      <c r="B566" s="67" t="s">
        <v>61</v>
      </c>
      <c r="C566" s="67">
        <v>71450</v>
      </c>
      <c r="D566" s="68" t="s">
        <v>622</v>
      </c>
      <c r="E566" s="17" t="s">
        <v>62</v>
      </c>
      <c r="F566" s="69">
        <v>5</v>
      </c>
      <c r="G566" s="16">
        <v>5</v>
      </c>
      <c r="H566" s="70">
        <v>136.41999999999999</v>
      </c>
      <c r="I566" s="70">
        <v>20</v>
      </c>
      <c r="J566" s="70">
        <f t="shared" si="16"/>
        <v>156.41999999999999</v>
      </c>
      <c r="K566" s="143">
        <f t="shared" si="17"/>
        <v>782.09999999999991</v>
      </c>
      <c r="L566" s="4"/>
    </row>
    <row r="567" spans="1:12" ht="30" customHeight="1" x14ac:dyDescent="0.25">
      <c r="A567" s="142">
        <v>660019</v>
      </c>
      <c r="B567" s="67" t="s">
        <v>61</v>
      </c>
      <c r="C567" s="67">
        <v>71451</v>
      </c>
      <c r="D567" s="68" t="s">
        <v>827</v>
      </c>
      <c r="E567" s="17" t="s">
        <v>62</v>
      </c>
      <c r="F567" s="69">
        <v>3</v>
      </c>
      <c r="G567" s="16">
        <v>3</v>
      </c>
      <c r="H567" s="70">
        <v>165.26</v>
      </c>
      <c r="I567" s="70">
        <v>20</v>
      </c>
      <c r="J567" s="70">
        <f t="shared" si="16"/>
        <v>185.26</v>
      </c>
      <c r="K567" s="143">
        <f t="shared" si="17"/>
        <v>555.78</v>
      </c>
      <c r="L567" s="4"/>
    </row>
    <row r="568" spans="1:12" ht="15" customHeight="1" x14ac:dyDescent="0.25">
      <c r="A568" s="142">
        <v>660020</v>
      </c>
      <c r="B568" s="67" t="s">
        <v>61</v>
      </c>
      <c r="C568" s="67">
        <v>71440</v>
      </c>
      <c r="D568" s="68" t="s">
        <v>828</v>
      </c>
      <c r="E568" s="17" t="s">
        <v>62</v>
      </c>
      <c r="F568" s="69">
        <v>9</v>
      </c>
      <c r="G568" s="16">
        <v>9</v>
      </c>
      <c r="H568" s="70">
        <v>8.32</v>
      </c>
      <c r="I568" s="70">
        <v>7</v>
      </c>
      <c r="J568" s="70">
        <f t="shared" si="16"/>
        <v>15.32</v>
      </c>
      <c r="K568" s="143">
        <f t="shared" si="17"/>
        <v>137.88</v>
      </c>
      <c r="L568" s="4"/>
    </row>
    <row r="569" spans="1:12" ht="15" customHeight="1" x14ac:dyDescent="0.25">
      <c r="A569" s="142">
        <v>660021</v>
      </c>
      <c r="B569" s="67" t="s">
        <v>61</v>
      </c>
      <c r="C569" s="67">
        <v>71442</v>
      </c>
      <c r="D569" s="68" t="s">
        <v>829</v>
      </c>
      <c r="E569" s="17" t="s">
        <v>62</v>
      </c>
      <c r="F569" s="69">
        <v>1</v>
      </c>
      <c r="G569" s="16">
        <v>1</v>
      </c>
      <c r="H569" s="70">
        <v>17.72</v>
      </c>
      <c r="I569" s="70">
        <v>10</v>
      </c>
      <c r="J569" s="70">
        <f t="shared" si="16"/>
        <v>27.72</v>
      </c>
      <c r="K569" s="143">
        <f t="shared" si="17"/>
        <v>27.72</v>
      </c>
      <c r="L569" s="4"/>
    </row>
    <row r="570" spans="1:12" ht="30" customHeight="1" x14ac:dyDescent="0.25">
      <c r="A570" s="142">
        <v>660022</v>
      </c>
      <c r="B570" s="67" t="s">
        <v>65</v>
      </c>
      <c r="C570" s="67">
        <v>97610</v>
      </c>
      <c r="D570" s="68" t="s">
        <v>830</v>
      </c>
      <c r="E570" s="17" t="s">
        <v>62</v>
      </c>
      <c r="F570" s="69">
        <v>4</v>
      </c>
      <c r="G570" s="16">
        <v>4</v>
      </c>
      <c r="H570" s="70">
        <v>10.199999999999999</v>
      </c>
      <c r="I570" s="70">
        <v>4</v>
      </c>
      <c r="J570" s="70">
        <f t="shared" si="16"/>
        <v>14.2</v>
      </c>
      <c r="K570" s="143">
        <f t="shared" si="17"/>
        <v>56.8</v>
      </c>
      <c r="L570" s="4"/>
    </row>
    <row r="571" spans="1:12" ht="30" customHeight="1" x14ac:dyDescent="0.25">
      <c r="A571" s="142">
        <v>660023</v>
      </c>
      <c r="B571" s="67" t="s">
        <v>65</v>
      </c>
      <c r="C571" s="67">
        <v>100903</v>
      </c>
      <c r="D571" s="68" t="s">
        <v>831</v>
      </c>
      <c r="E571" s="17" t="s">
        <v>62</v>
      </c>
      <c r="F571" s="69">
        <v>56</v>
      </c>
      <c r="G571" s="16">
        <v>56</v>
      </c>
      <c r="H571" s="70">
        <v>19.170000000000002</v>
      </c>
      <c r="I571" s="70">
        <v>7</v>
      </c>
      <c r="J571" s="70">
        <f t="shared" si="16"/>
        <v>26.17</v>
      </c>
      <c r="K571" s="143">
        <f t="shared" si="17"/>
        <v>1465.52</v>
      </c>
      <c r="L571" s="4"/>
    </row>
    <row r="572" spans="1:12" ht="30" customHeight="1" x14ac:dyDescent="0.25">
      <c r="A572" s="142">
        <v>660024</v>
      </c>
      <c r="B572" s="96" t="s">
        <v>90</v>
      </c>
      <c r="C572" s="96" t="s">
        <v>143</v>
      </c>
      <c r="D572" s="68" t="s">
        <v>832</v>
      </c>
      <c r="E572" s="17" t="s">
        <v>144</v>
      </c>
      <c r="F572" s="69">
        <v>28</v>
      </c>
      <c r="G572" s="16">
        <v>28</v>
      </c>
      <c r="H572" s="70">
        <v>172.55</v>
      </c>
      <c r="I572" s="70">
        <v>5</v>
      </c>
      <c r="J572" s="70">
        <f t="shared" si="16"/>
        <v>177.55</v>
      </c>
      <c r="K572" s="143">
        <f t="shared" si="17"/>
        <v>4971.4000000000005</v>
      </c>
      <c r="L572" s="4"/>
    </row>
    <row r="573" spans="1:12" ht="45" customHeight="1" x14ac:dyDescent="0.25">
      <c r="A573" s="142">
        <v>660025</v>
      </c>
      <c r="B573" s="67" t="s">
        <v>65</v>
      </c>
      <c r="C573" s="67">
        <v>103782</v>
      </c>
      <c r="D573" s="68" t="s">
        <v>833</v>
      </c>
      <c r="E573" s="17" t="s">
        <v>62</v>
      </c>
      <c r="F573" s="69">
        <v>2</v>
      </c>
      <c r="G573" s="16">
        <v>2</v>
      </c>
      <c r="H573" s="70">
        <v>19.38</v>
      </c>
      <c r="I573" s="70">
        <v>10</v>
      </c>
      <c r="J573" s="70">
        <f t="shared" si="16"/>
        <v>29.38</v>
      </c>
      <c r="K573" s="143">
        <f t="shared" si="17"/>
        <v>58.76</v>
      </c>
      <c r="L573" s="4"/>
    </row>
    <row r="574" spans="1:12" ht="15" customHeight="1" x14ac:dyDescent="0.25">
      <c r="A574" s="142">
        <v>660026</v>
      </c>
      <c r="B574" s="67" t="s">
        <v>61</v>
      </c>
      <c r="C574" s="67">
        <v>71861</v>
      </c>
      <c r="D574" s="68" t="s">
        <v>450</v>
      </c>
      <c r="E574" s="17" t="s">
        <v>62</v>
      </c>
      <c r="F574" s="69">
        <v>100</v>
      </c>
      <c r="G574" s="16">
        <v>100</v>
      </c>
      <c r="H574" s="70">
        <v>0.13</v>
      </c>
      <c r="I574" s="70">
        <v>0.38</v>
      </c>
      <c r="J574" s="70">
        <f t="shared" ref="J574:J635" si="18">H574+I574</f>
        <v>0.51</v>
      </c>
      <c r="K574" s="143">
        <f t="shared" ref="K574:K635" si="19">F574*J574</f>
        <v>51</v>
      </c>
      <c r="L574" s="4"/>
    </row>
    <row r="575" spans="1:12" ht="30" customHeight="1" x14ac:dyDescent="0.25">
      <c r="A575" s="142">
        <v>660027</v>
      </c>
      <c r="B575" s="67" t="s">
        <v>61</v>
      </c>
      <c r="C575" s="67">
        <v>72171</v>
      </c>
      <c r="D575" s="68" t="s">
        <v>834</v>
      </c>
      <c r="E575" s="17" t="s">
        <v>62</v>
      </c>
      <c r="F575" s="69">
        <v>1</v>
      </c>
      <c r="G575" s="16">
        <v>1</v>
      </c>
      <c r="H575" s="70">
        <v>145.9</v>
      </c>
      <c r="I575" s="70">
        <v>10</v>
      </c>
      <c r="J575" s="70">
        <f t="shared" si="18"/>
        <v>155.9</v>
      </c>
      <c r="K575" s="143">
        <f t="shared" si="19"/>
        <v>155.9</v>
      </c>
      <c r="L575" s="4"/>
    </row>
    <row r="576" spans="1:12" ht="15" customHeight="1" x14ac:dyDescent="0.25">
      <c r="A576" s="142">
        <v>660028</v>
      </c>
      <c r="B576" s="67" t="s">
        <v>61</v>
      </c>
      <c r="C576" s="67">
        <v>72395</v>
      </c>
      <c r="D576" s="68" t="s">
        <v>835</v>
      </c>
      <c r="E576" s="17" t="s">
        <v>62</v>
      </c>
      <c r="F576" s="69">
        <v>4</v>
      </c>
      <c r="G576" s="16">
        <v>4</v>
      </c>
      <c r="H576" s="70">
        <v>4.4800000000000004</v>
      </c>
      <c r="I576" s="70">
        <v>1</v>
      </c>
      <c r="J576" s="70">
        <f t="shared" si="18"/>
        <v>5.48</v>
      </c>
      <c r="K576" s="143">
        <f t="shared" si="19"/>
        <v>21.92</v>
      </c>
      <c r="L576" s="4"/>
    </row>
    <row r="577" spans="1:12" ht="30" customHeight="1" x14ac:dyDescent="0.25">
      <c r="A577" s="142">
        <v>660029</v>
      </c>
      <c r="B577" s="67" t="s">
        <v>61</v>
      </c>
      <c r="C577" s="67">
        <v>72397</v>
      </c>
      <c r="D577" s="68" t="s">
        <v>836</v>
      </c>
      <c r="E577" s="17" t="s">
        <v>62</v>
      </c>
      <c r="F577" s="69">
        <v>1</v>
      </c>
      <c r="G577" s="16">
        <v>1</v>
      </c>
      <c r="H577" s="70">
        <v>4.01</v>
      </c>
      <c r="I577" s="70">
        <v>1</v>
      </c>
      <c r="J577" s="70">
        <f t="shared" si="18"/>
        <v>5.01</v>
      </c>
      <c r="K577" s="143">
        <f t="shared" si="19"/>
        <v>5.01</v>
      </c>
      <c r="L577" s="4"/>
    </row>
    <row r="578" spans="1:12" ht="15" customHeight="1" x14ac:dyDescent="0.25">
      <c r="A578" s="142">
        <v>660030</v>
      </c>
      <c r="B578" s="67" t="s">
        <v>61</v>
      </c>
      <c r="C578" s="67">
        <v>72578</v>
      </c>
      <c r="D578" s="68" t="s">
        <v>456</v>
      </c>
      <c r="E578" s="17" t="s">
        <v>62</v>
      </c>
      <c r="F578" s="69">
        <v>7</v>
      </c>
      <c r="G578" s="16">
        <v>7</v>
      </c>
      <c r="H578" s="70">
        <v>8.07</v>
      </c>
      <c r="I578" s="70">
        <v>10</v>
      </c>
      <c r="J578" s="70">
        <f t="shared" si="18"/>
        <v>18.07</v>
      </c>
      <c r="K578" s="143">
        <f t="shared" si="19"/>
        <v>126.49000000000001</v>
      </c>
      <c r="L578" s="4"/>
    </row>
    <row r="579" spans="1:12" ht="15" customHeight="1" x14ac:dyDescent="0.25">
      <c r="A579" s="142">
        <v>660031</v>
      </c>
      <c r="B579" s="67" t="s">
        <v>61</v>
      </c>
      <c r="C579" s="67">
        <v>72578</v>
      </c>
      <c r="D579" s="68" t="s">
        <v>456</v>
      </c>
      <c r="E579" s="17" t="s">
        <v>62</v>
      </c>
      <c r="F579" s="69">
        <v>7</v>
      </c>
      <c r="G579" s="16">
        <v>7</v>
      </c>
      <c r="H579" s="70">
        <v>8.07</v>
      </c>
      <c r="I579" s="70">
        <v>10</v>
      </c>
      <c r="J579" s="70">
        <f t="shared" si="18"/>
        <v>18.07</v>
      </c>
      <c r="K579" s="143">
        <f t="shared" si="19"/>
        <v>126.49000000000001</v>
      </c>
      <c r="L579" s="4"/>
    </row>
    <row r="580" spans="1:12" ht="15" customHeight="1" x14ac:dyDescent="0.25">
      <c r="A580" s="142">
        <v>660032</v>
      </c>
      <c r="B580" s="67" t="s">
        <v>61</v>
      </c>
      <c r="C580" s="67">
        <v>72578</v>
      </c>
      <c r="D580" s="68" t="s">
        <v>456</v>
      </c>
      <c r="E580" s="17" t="s">
        <v>62</v>
      </c>
      <c r="F580" s="69">
        <v>14</v>
      </c>
      <c r="G580" s="16">
        <v>14</v>
      </c>
      <c r="H580" s="70">
        <v>8.07</v>
      </c>
      <c r="I580" s="70">
        <v>10</v>
      </c>
      <c r="J580" s="70">
        <f t="shared" si="18"/>
        <v>18.07</v>
      </c>
      <c r="K580" s="143">
        <f t="shared" si="19"/>
        <v>252.98000000000002</v>
      </c>
      <c r="L580" s="4"/>
    </row>
    <row r="581" spans="1:12" ht="15" customHeight="1" thickBot="1" x14ac:dyDescent="0.3">
      <c r="A581" s="140">
        <v>660033</v>
      </c>
      <c r="B581" s="61" t="s">
        <v>61</v>
      </c>
      <c r="C581" s="61">
        <v>72585</v>
      </c>
      <c r="D581" s="62" t="s">
        <v>457</v>
      </c>
      <c r="E581" s="63" t="s">
        <v>62</v>
      </c>
      <c r="F581" s="64">
        <v>2</v>
      </c>
      <c r="G581" s="65">
        <v>2</v>
      </c>
      <c r="H581" s="66">
        <v>11.94</v>
      </c>
      <c r="I581" s="66">
        <v>10</v>
      </c>
      <c r="J581" s="66">
        <f t="shared" si="18"/>
        <v>21.939999999999998</v>
      </c>
      <c r="K581" s="141">
        <f t="shared" si="19"/>
        <v>43.879999999999995</v>
      </c>
      <c r="L581" s="4"/>
    </row>
    <row r="582" spans="1:12" ht="20.100000000000001" customHeight="1" thickBot="1" x14ac:dyDescent="0.3">
      <c r="A582" s="45" t="s">
        <v>732</v>
      </c>
      <c r="B582" s="46" t="s">
        <v>61</v>
      </c>
      <c r="C582" s="47" t="s">
        <v>2</v>
      </c>
      <c r="D582" s="48" t="s">
        <v>270</v>
      </c>
      <c r="E582" s="49" t="s">
        <v>63</v>
      </c>
      <c r="F582" s="50" t="s">
        <v>2</v>
      </c>
      <c r="G582" s="46" t="s">
        <v>63</v>
      </c>
      <c r="H582" s="51">
        <v>0</v>
      </c>
      <c r="I582" s="51">
        <v>0</v>
      </c>
      <c r="J582" s="52">
        <f>J583+J587+J595+J603+J612+J614+J617+J645+J670</f>
        <v>9694.86</v>
      </c>
      <c r="K582" s="53">
        <f>K583+K587+K595+K603+K612+K614+K617+K645+K670</f>
        <v>22924.03</v>
      </c>
      <c r="L582" s="4"/>
    </row>
    <row r="583" spans="1:12" ht="20.100000000000001" customHeight="1" thickBot="1" x14ac:dyDescent="0.3">
      <c r="A583" s="77" t="s">
        <v>759</v>
      </c>
      <c r="B583" s="78" t="s">
        <v>65</v>
      </c>
      <c r="C583" s="79" t="s">
        <v>2</v>
      </c>
      <c r="D583" s="80" t="s">
        <v>118</v>
      </c>
      <c r="E583" s="81" t="s">
        <v>63</v>
      </c>
      <c r="F583" s="82" t="s">
        <v>2</v>
      </c>
      <c r="G583" s="78" t="s">
        <v>63</v>
      </c>
      <c r="H583" s="83">
        <v>0</v>
      </c>
      <c r="I583" s="83">
        <v>0</v>
      </c>
      <c r="J583" s="84">
        <f>J584+J585+J586</f>
        <v>388.5</v>
      </c>
      <c r="K583" s="85">
        <f>K584+K585+K586</f>
        <v>1005.42</v>
      </c>
      <c r="L583" s="4"/>
    </row>
    <row r="584" spans="1:12" ht="15" customHeight="1" x14ac:dyDescent="0.25">
      <c r="A584" s="138">
        <v>67101</v>
      </c>
      <c r="B584" s="55" t="s">
        <v>61</v>
      </c>
      <c r="C584" s="55">
        <v>80926</v>
      </c>
      <c r="D584" s="56" t="s">
        <v>837</v>
      </c>
      <c r="E584" s="57" t="s">
        <v>62</v>
      </c>
      <c r="F584" s="58">
        <v>7</v>
      </c>
      <c r="G584" s="59">
        <v>7</v>
      </c>
      <c r="H584" s="60">
        <v>82.82</v>
      </c>
      <c r="I584" s="60">
        <v>20</v>
      </c>
      <c r="J584" s="60">
        <f t="shared" si="18"/>
        <v>102.82</v>
      </c>
      <c r="K584" s="139">
        <f t="shared" si="19"/>
        <v>719.74</v>
      </c>
      <c r="L584" s="4"/>
    </row>
    <row r="585" spans="1:12" ht="45" customHeight="1" x14ac:dyDescent="0.25">
      <c r="A585" s="142">
        <v>67102</v>
      </c>
      <c r="B585" s="67" t="s">
        <v>65</v>
      </c>
      <c r="C585" s="67">
        <v>94794</v>
      </c>
      <c r="D585" s="68" t="s">
        <v>838</v>
      </c>
      <c r="E585" s="17" t="s">
        <v>62</v>
      </c>
      <c r="F585" s="69">
        <v>1</v>
      </c>
      <c r="G585" s="16">
        <v>1</v>
      </c>
      <c r="H585" s="70">
        <v>176.17</v>
      </c>
      <c r="I585" s="70">
        <v>10</v>
      </c>
      <c r="J585" s="70">
        <f t="shared" si="18"/>
        <v>186.17</v>
      </c>
      <c r="K585" s="143">
        <f t="shared" si="19"/>
        <v>186.17</v>
      </c>
      <c r="L585" s="4"/>
    </row>
    <row r="586" spans="1:12" ht="30" customHeight="1" thickBot="1" x14ac:dyDescent="0.3">
      <c r="A586" s="140">
        <v>67103</v>
      </c>
      <c r="B586" s="61" t="s">
        <v>61</v>
      </c>
      <c r="C586" s="61">
        <v>80946</v>
      </c>
      <c r="D586" s="62" t="s">
        <v>839</v>
      </c>
      <c r="E586" s="63" t="s">
        <v>62</v>
      </c>
      <c r="F586" s="64">
        <v>1</v>
      </c>
      <c r="G586" s="65">
        <v>1</v>
      </c>
      <c r="H586" s="66">
        <v>79.510000000000005</v>
      </c>
      <c r="I586" s="66">
        <v>20</v>
      </c>
      <c r="J586" s="66">
        <f t="shared" si="18"/>
        <v>99.51</v>
      </c>
      <c r="K586" s="141">
        <f t="shared" si="19"/>
        <v>99.51</v>
      </c>
      <c r="L586" s="4"/>
    </row>
    <row r="587" spans="1:12" ht="20.100000000000001" customHeight="1" thickBot="1" x14ac:dyDescent="0.3">
      <c r="A587" s="77" t="s">
        <v>761</v>
      </c>
      <c r="B587" s="78" t="s">
        <v>65</v>
      </c>
      <c r="C587" s="79" t="s">
        <v>2</v>
      </c>
      <c r="D587" s="80" t="s">
        <v>145</v>
      </c>
      <c r="E587" s="81" t="s">
        <v>63</v>
      </c>
      <c r="F587" s="82" t="s">
        <v>2</v>
      </c>
      <c r="G587" s="78" t="s">
        <v>63</v>
      </c>
      <c r="H587" s="83">
        <v>0</v>
      </c>
      <c r="I587" s="83">
        <v>0</v>
      </c>
      <c r="J587" s="84">
        <f>J588+J589+J590+J591+J592+J593+J594</f>
        <v>627.08000000000004</v>
      </c>
      <c r="K587" s="85">
        <f>K588+K589+K590+K591+K592+K593+K594</f>
        <v>1289.1200000000001</v>
      </c>
      <c r="L587" s="4"/>
    </row>
    <row r="588" spans="1:12" ht="15" customHeight="1" x14ac:dyDescent="0.25">
      <c r="A588" s="138">
        <v>67201</v>
      </c>
      <c r="B588" s="55" t="s">
        <v>61</v>
      </c>
      <c r="C588" s="55">
        <v>80590</v>
      </c>
      <c r="D588" s="56" t="s">
        <v>632</v>
      </c>
      <c r="E588" s="57" t="s">
        <v>62</v>
      </c>
      <c r="F588" s="58">
        <v>2</v>
      </c>
      <c r="G588" s="59">
        <v>2</v>
      </c>
      <c r="H588" s="60">
        <v>98.2</v>
      </c>
      <c r="I588" s="60">
        <v>10</v>
      </c>
      <c r="J588" s="60">
        <f t="shared" si="18"/>
        <v>108.2</v>
      </c>
      <c r="K588" s="139">
        <f t="shared" si="19"/>
        <v>216.4</v>
      </c>
      <c r="L588" s="4"/>
    </row>
    <row r="589" spans="1:12" ht="15" customHeight="1" x14ac:dyDescent="0.25">
      <c r="A589" s="142">
        <v>67202</v>
      </c>
      <c r="B589" s="67" t="s">
        <v>61</v>
      </c>
      <c r="C589" s="67">
        <v>80541</v>
      </c>
      <c r="D589" s="68" t="s">
        <v>840</v>
      </c>
      <c r="E589" s="17" t="s">
        <v>62</v>
      </c>
      <c r="F589" s="69">
        <v>1</v>
      </c>
      <c r="G589" s="16">
        <v>1</v>
      </c>
      <c r="H589" s="70">
        <v>181.96</v>
      </c>
      <c r="I589" s="70">
        <v>60</v>
      </c>
      <c r="J589" s="70">
        <f t="shared" si="18"/>
        <v>241.96</v>
      </c>
      <c r="K589" s="143">
        <f t="shared" si="19"/>
        <v>241.96</v>
      </c>
      <c r="L589" s="4"/>
    </row>
    <row r="590" spans="1:12" ht="30" customHeight="1" x14ac:dyDescent="0.25">
      <c r="A590" s="142">
        <v>67203</v>
      </c>
      <c r="B590" s="67" t="s">
        <v>61</v>
      </c>
      <c r="C590" s="67">
        <v>80572</v>
      </c>
      <c r="D590" s="68" t="s">
        <v>634</v>
      </c>
      <c r="E590" s="17" t="s">
        <v>62</v>
      </c>
      <c r="F590" s="69">
        <v>3</v>
      </c>
      <c r="G590" s="16">
        <v>3</v>
      </c>
      <c r="H590" s="70">
        <v>128.91</v>
      </c>
      <c r="I590" s="70">
        <v>7</v>
      </c>
      <c r="J590" s="70">
        <f t="shared" si="18"/>
        <v>135.91</v>
      </c>
      <c r="K590" s="143">
        <f t="shared" si="19"/>
        <v>407.73</v>
      </c>
      <c r="L590" s="4"/>
    </row>
    <row r="591" spans="1:12" ht="30" customHeight="1" x14ac:dyDescent="0.25">
      <c r="A591" s="142">
        <v>67204</v>
      </c>
      <c r="B591" s="67" t="s">
        <v>65</v>
      </c>
      <c r="C591" s="67">
        <v>86883</v>
      </c>
      <c r="D591" s="68" t="s">
        <v>636</v>
      </c>
      <c r="E591" s="17" t="s">
        <v>62</v>
      </c>
      <c r="F591" s="69">
        <v>3</v>
      </c>
      <c r="G591" s="16">
        <v>3</v>
      </c>
      <c r="H591" s="70">
        <v>8.74</v>
      </c>
      <c r="I591" s="70">
        <v>2</v>
      </c>
      <c r="J591" s="70">
        <f t="shared" si="18"/>
        <v>10.74</v>
      </c>
      <c r="K591" s="143">
        <f t="shared" si="19"/>
        <v>32.22</v>
      </c>
      <c r="L591" s="4"/>
    </row>
    <row r="592" spans="1:12" ht="15" customHeight="1" x14ac:dyDescent="0.25">
      <c r="A592" s="142">
        <v>67205</v>
      </c>
      <c r="B592" s="67" t="s">
        <v>61</v>
      </c>
      <c r="C592" s="67">
        <v>80555</v>
      </c>
      <c r="D592" s="68" t="s">
        <v>841</v>
      </c>
      <c r="E592" s="17" t="s">
        <v>62</v>
      </c>
      <c r="F592" s="69">
        <v>3</v>
      </c>
      <c r="G592" s="16">
        <v>3</v>
      </c>
      <c r="H592" s="70">
        <v>45.49</v>
      </c>
      <c r="I592" s="70">
        <v>9</v>
      </c>
      <c r="J592" s="70">
        <f t="shared" si="18"/>
        <v>54.49</v>
      </c>
      <c r="K592" s="143">
        <f t="shared" si="19"/>
        <v>163.47</v>
      </c>
      <c r="L592" s="4"/>
    </row>
    <row r="593" spans="1:12" ht="45" customHeight="1" x14ac:dyDescent="0.25">
      <c r="A593" s="142">
        <v>67206</v>
      </c>
      <c r="B593" s="67" t="s">
        <v>65</v>
      </c>
      <c r="C593" s="67">
        <v>86877</v>
      </c>
      <c r="D593" s="68" t="s">
        <v>638</v>
      </c>
      <c r="E593" s="17" t="s">
        <v>62</v>
      </c>
      <c r="F593" s="69">
        <v>3</v>
      </c>
      <c r="G593" s="16">
        <v>3</v>
      </c>
      <c r="H593" s="70">
        <v>61.38</v>
      </c>
      <c r="I593" s="70">
        <v>4</v>
      </c>
      <c r="J593" s="70">
        <f t="shared" si="18"/>
        <v>65.38</v>
      </c>
      <c r="K593" s="143">
        <f t="shared" si="19"/>
        <v>196.14</v>
      </c>
      <c r="L593" s="4"/>
    </row>
    <row r="594" spans="1:12" ht="15" customHeight="1" thickBot="1" x14ac:dyDescent="0.3">
      <c r="A594" s="140">
        <v>67207</v>
      </c>
      <c r="B594" s="61" t="s">
        <v>61</v>
      </c>
      <c r="C594" s="61">
        <v>80550</v>
      </c>
      <c r="D594" s="62" t="s">
        <v>639</v>
      </c>
      <c r="E594" s="63" t="s">
        <v>119</v>
      </c>
      <c r="F594" s="64">
        <v>3</v>
      </c>
      <c r="G594" s="65">
        <v>3</v>
      </c>
      <c r="H594" s="66">
        <v>5.4</v>
      </c>
      <c r="I594" s="66">
        <v>5</v>
      </c>
      <c r="J594" s="66">
        <f t="shared" si="18"/>
        <v>10.4</v>
      </c>
      <c r="K594" s="141">
        <f t="shared" si="19"/>
        <v>31.200000000000003</v>
      </c>
      <c r="L594" s="4"/>
    </row>
    <row r="595" spans="1:12" ht="20.100000000000001" customHeight="1" thickBot="1" x14ac:dyDescent="0.3">
      <c r="A595" s="77" t="s">
        <v>760</v>
      </c>
      <c r="B595" s="78" t="s">
        <v>65</v>
      </c>
      <c r="C595" s="79" t="s">
        <v>2</v>
      </c>
      <c r="D595" s="80" t="s">
        <v>842</v>
      </c>
      <c r="E595" s="81" t="s">
        <v>63</v>
      </c>
      <c r="F595" s="82" t="s">
        <v>2</v>
      </c>
      <c r="G595" s="78" t="s">
        <v>63</v>
      </c>
      <c r="H595" s="83">
        <v>0</v>
      </c>
      <c r="I595" s="83">
        <v>0</v>
      </c>
      <c r="J595" s="84">
        <f>J596+J597+J598+J599+J600+J601+J602</f>
        <v>3787.9900000000007</v>
      </c>
      <c r="K595" s="85">
        <f>K596+K597+K598+K599+K600+K601+K602</f>
        <v>8703.76</v>
      </c>
      <c r="L595" s="4"/>
    </row>
    <row r="596" spans="1:12" ht="15" customHeight="1" x14ac:dyDescent="0.25">
      <c r="A596" s="138">
        <v>67301</v>
      </c>
      <c r="B596" s="55" t="s">
        <v>61</v>
      </c>
      <c r="C596" s="55">
        <v>80686</v>
      </c>
      <c r="D596" s="56" t="s">
        <v>843</v>
      </c>
      <c r="E596" s="57" t="s">
        <v>62</v>
      </c>
      <c r="F596" s="58">
        <v>4</v>
      </c>
      <c r="G596" s="59">
        <v>4</v>
      </c>
      <c r="H596" s="60">
        <v>292.54000000000002</v>
      </c>
      <c r="I596" s="60">
        <v>10</v>
      </c>
      <c r="J596" s="60">
        <f t="shared" si="18"/>
        <v>302.54000000000002</v>
      </c>
      <c r="K596" s="139">
        <f t="shared" si="19"/>
        <v>1210.1600000000001</v>
      </c>
      <c r="L596" s="4"/>
    </row>
    <row r="597" spans="1:12" ht="15" customHeight="1" x14ac:dyDescent="0.25">
      <c r="A597" s="142">
        <v>67302</v>
      </c>
      <c r="B597" s="67" t="s">
        <v>61</v>
      </c>
      <c r="C597" s="67">
        <v>80693</v>
      </c>
      <c r="D597" s="68" t="s">
        <v>844</v>
      </c>
      <c r="E597" s="17" t="s">
        <v>62</v>
      </c>
      <c r="F597" s="69">
        <v>2</v>
      </c>
      <c r="G597" s="16">
        <v>2</v>
      </c>
      <c r="H597" s="70">
        <v>2080.7800000000002</v>
      </c>
      <c r="I597" s="70">
        <v>5</v>
      </c>
      <c r="J597" s="70">
        <f t="shared" si="18"/>
        <v>2085.7800000000002</v>
      </c>
      <c r="K597" s="143">
        <f t="shared" si="19"/>
        <v>4171.5600000000004</v>
      </c>
      <c r="L597" s="4"/>
    </row>
    <row r="598" spans="1:12" ht="30" customHeight="1" x14ac:dyDescent="0.25">
      <c r="A598" s="142">
        <v>67303</v>
      </c>
      <c r="B598" s="67" t="s">
        <v>65</v>
      </c>
      <c r="C598" s="67">
        <v>86881</v>
      </c>
      <c r="D598" s="68" t="s">
        <v>845</v>
      </c>
      <c r="E598" s="17" t="s">
        <v>62</v>
      </c>
      <c r="F598" s="69">
        <v>6</v>
      </c>
      <c r="G598" s="16">
        <v>6</v>
      </c>
      <c r="H598" s="70">
        <v>192.57</v>
      </c>
      <c r="I598" s="70">
        <v>7</v>
      </c>
      <c r="J598" s="70">
        <f t="shared" si="18"/>
        <v>199.57</v>
      </c>
      <c r="K598" s="143">
        <f t="shared" si="19"/>
        <v>1197.42</v>
      </c>
      <c r="L598" s="4"/>
    </row>
    <row r="599" spans="1:12" ht="45" customHeight="1" x14ac:dyDescent="0.25">
      <c r="A599" s="142">
        <v>67304</v>
      </c>
      <c r="B599" s="67" t="s">
        <v>65</v>
      </c>
      <c r="C599" s="67">
        <v>86878</v>
      </c>
      <c r="D599" s="68" t="s">
        <v>846</v>
      </c>
      <c r="E599" s="17" t="s">
        <v>62</v>
      </c>
      <c r="F599" s="69">
        <v>6</v>
      </c>
      <c r="G599" s="16">
        <v>6</v>
      </c>
      <c r="H599" s="70">
        <v>66.510000000000005</v>
      </c>
      <c r="I599" s="70">
        <v>4</v>
      </c>
      <c r="J599" s="70">
        <f t="shared" si="18"/>
        <v>70.510000000000005</v>
      </c>
      <c r="K599" s="143">
        <f t="shared" si="19"/>
        <v>423.06000000000006</v>
      </c>
      <c r="L599" s="4"/>
    </row>
    <row r="600" spans="1:12" ht="45" customHeight="1" x14ac:dyDescent="0.25">
      <c r="A600" s="142">
        <v>67305</v>
      </c>
      <c r="B600" s="67" t="s">
        <v>65</v>
      </c>
      <c r="C600" s="67">
        <v>86911</v>
      </c>
      <c r="D600" s="68" t="s">
        <v>847</v>
      </c>
      <c r="E600" s="17" t="s">
        <v>62</v>
      </c>
      <c r="F600" s="69">
        <v>2</v>
      </c>
      <c r="G600" s="16">
        <v>2</v>
      </c>
      <c r="H600" s="70">
        <v>98.39</v>
      </c>
      <c r="I600" s="70">
        <v>3</v>
      </c>
      <c r="J600" s="70">
        <f t="shared" si="18"/>
        <v>101.39</v>
      </c>
      <c r="K600" s="143">
        <f t="shared" si="19"/>
        <v>202.78</v>
      </c>
      <c r="L600" s="4"/>
    </row>
    <row r="601" spans="1:12" ht="30" customHeight="1" x14ac:dyDescent="0.25">
      <c r="A601" s="142">
        <v>67306</v>
      </c>
      <c r="B601" s="67" t="s">
        <v>61</v>
      </c>
      <c r="C601" s="67">
        <v>80656</v>
      </c>
      <c r="D601" s="68" t="s">
        <v>848</v>
      </c>
      <c r="E601" s="17" t="s">
        <v>62</v>
      </c>
      <c r="F601" s="69">
        <v>4</v>
      </c>
      <c r="G601" s="16">
        <v>4</v>
      </c>
      <c r="H601" s="70">
        <v>149.86000000000001</v>
      </c>
      <c r="I601" s="70">
        <v>7</v>
      </c>
      <c r="J601" s="70">
        <f t="shared" si="18"/>
        <v>156.86000000000001</v>
      </c>
      <c r="K601" s="143">
        <f t="shared" si="19"/>
        <v>627.44000000000005</v>
      </c>
      <c r="L601" s="4"/>
    </row>
    <row r="602" spans="1:12" ht="75" customHeight="1" thickBot="1" x14ac:dyDescent="0.3">
      <c r="A602" s="142">
        <v>67307</v>
      </c>
      <c r="B602" s="67" t="s">
        <v>65</v>
      </c>
      <c r="C602" s="67">
        <v>86922</v>
      </c>
      <c r="D602" s="68" t="s">
        <v>802</v>
      </c>
      <c r="E602" s="17" t="s">
        <v>62</v>
      </c>
      <c r="F602" s="69">
        <v>1</v>
      </c>
      <c r="G602" s="16">
        <v>1</v>
      </c>
      <c r="H602" s="70">
        <v>841.34</v>
      </c>
      <c r="I602" s="70">
        <v>30</v>
      </c>
      <c r="J602" s="70">
        <f t="shared" si="18"/>
        <v>871.34</v>
      </c>
      <c r="K602" s="143">
        <f t="shared" si="19"/>
        <v>871.34</v>
      </c>
      <c r="L602" s="4"/>
    </row>
    <row r="603" spans="1:12" ht="20.100000000000001" customHeight="1" thickBot="1" x14ac:dyDescent="0.3">
      <c r="A603" s="77" t="s">
        <v>762</v>
      </c>
      <c r="B603" s="78" t="s">
        <v>65</v>
      </c>
      <c r="C603" s="79" t="s">
        <v>2</v>
      </c>
      <c r="D603" s="80" t="s">
        <v>849</v>
      </c>
      <c r="E603" s="81" t="s">
        <v>63</v>
      </c>
      <c r="F603" s="82" t="s">
        <v>2</v>
      </c>
      <c r="G603" s="78" t="s">
        <v>63</v>
      </c>
      <c r="H603" s="83">
        <v>0</v>
      </c>
      <c r="I603" s="83">
        <v>0</v>
      </c>
      <c r="J603" s="84">
        <f>J604+J605+J606+J607+J608+J609+J610+J611</f>
        <v>971.65</v>
      </c>
      <c r="K603" s="85">
        <f>K604+K605+K606+K607+K608+K609+K610+K611</f>
        <v>971.65</v>
      </c>
      <c r="L603" s="4"/>
    </row>
    <row r="604" spans="1:12" ht="15" customHeight="1" x14ac:dyDescent="0.25">
      <c r="A604" s="138">
        <v>67401</v>
      </c>
      <c r="B604" s="55" t="s">
        <v>61</v>
      </c>
      <c r="C604" s="55">
        <v>80502</v>
      </c>
      <c r="D604" s="56" t="s">
        <v>641</v>
      </c>
      <c r="E604" s="57" t="s">
        <v>62</v>
      </c>
      <c r="F604" s="58">
        <v>1</v>
      </c>
      <c r="G604" s="59">
        <v>1</v>
      </c>
      <c r="H604" s="60">
        <v>236.13</v>
      </c>
      <c r="I604" s="60">
        <v>70</v>
      </c>
      <c r="J604" s="60">
        <f t="shared" si="18"/>
        <v>306.13</v>
      </c>
      <c r="K604" s="139">
        <f t="shared" si="19"/>
        <v>306.13</v>
      </c>
      <c r="L604" s="4"/>
    </row>
    <row r="605" spans="1:12" ht="30" customHeight="1" x14ac:dyDescent="0.25">
      <c r="A605" s="142">
        <v>67402</v>
      </c>
      <c r="B605" s="67" t="s">
        <v>61</v>
      </c>
      <c r="C605" s="67">
        <v>80517</v>
      </c>
      <c r="D605" s="68" t="s">
        <v>642</v>
      </c>
      <c r="E605" s="17" t="s">
        <v>62</v>
      </c>
      <c r="F605" s="69">
        <v>1</v>
      </c>
      <c r="G605" s="16">
        <v>1</v>
      </c>
      <c r="H605" s="70">
        <v>315.57</v>
      </c>
      <c r="I605" s="70">
        <v>60</v>
      </c>
      <c r="J605" s="70">
        <f t="shared" si="18"/>
        <v>375.57</v>
      </c>
      <c r="K605" s="143">
        <f t="shared" si="19"/>
        <v>375.57</v>
      </c>
      <c r="L605" s="4"/>
    </row>
    <row r="606" spans="1:12" ht="15" customHeight="1" x14ac:dyDescent="0.25">
      <c r="A606" s="142">
        <v>67403</v>
      </c>
      <c r="B606" s="67" t="s">
        <v>61</v>
      </c>
      <c r="C606" s="67">
        <v>80513</v>
      </c>
      <c r="D606" s="68" t="s">
        <v>850</v>
      </c>
      <c r="E606" s="17" t="s">
        <v>62</v>
      </c>
      <c r="F606" s="69">
        <v>1</v>
      </c>
      <c r="G606" s="16">
        <v>1</v>
      </c>
      <c r="H606" s="70">
        <v>11.03</v>
      </c>
      <c r="I606" s="70">
        <v>10</v>
      </c>
      <c r="J606" s="70">
        <f t="shared" si="18"/>
        <v>21.03</v>
      </c>
      <c r="K606" s="143">
        <f t="shared" si="19"/>
        <v>21.03</v>
      </c>
      <c r="L606" s="4"/>
    </row>
    <row r="607" spans="1:12" ht="30" customHeight="1" x14ac:dyDescent="0.25">
      <c r="A607" s="142">
        <v>67404</v>
      </c>
      <c r="B607" s="67" t="s">
        <v>61</v>
      </c>
      <c r="C607" s="67">
        <v>80514</v>
      </c>
      <c r="D607" s="68" t="s">
        <v>645</v>
      </c>
      <c r="E607" s="17" t="s">
        <v>62</v>
      </c>
      <c r="F607" s="69">
        <v>1</v>
      </c>
      <c r="G607" s="16">
        <v>1</v>
      </c>
      <c r="H607" s="70">
        <v>44.52</v>
      </c>
      <c r="I607" s="70">
        <v>5</v>
      </c>
      <c r="J607" s="70">
        <f t="shared" si="18"/>
        <v>49.52</v>
      </c>
      <c r="K607" s="143">
        <f t="shared" si="19"/>
        <v>49.52</v>
      </c>
      <c r="L607" s="4"/>
    </row>
    <row r="608" spans="1:12" ht="15" customHeight="1" x14ac:dyDescent="0.25">
      <c r="A608" s="142">
        <v>67405</v>
      </c>
      <c r="B608" s="67" t="s">
        <v>61</v>
      </c>
      <c r="C608" s="67">
        <v>80510</v>
      </c>
      <c r="D608" s="68" t="s">
        <v>646</v>
      </c>
      <c r="E608" s="17" t="s">
        <v>62</v>
      </c>
      <c r="F608" s="69">
        <v>1</v>
      </c>
      <c r="G608" s="16">
        <v>1</v>
      </c>
      <c r="H608" s="70">
        <v>13.36</v>
      </c>
      <c r="I608" s="70">
        <v>5</v>
      </c>
      <c r="J608" s="70">
        <f t="shared" si="18"/>
        <v>18.36</v>
      </c>
      <c r="K608" s="143">
        <f t="shared" si="19"/>
        <v>18.36</v>
      </c>
      <c r="L608" s="4"/>
    </row>
    <row r="609" spans="1:12" ht="15" customHeight="1" x14ac:dyDescent="0.25">
      <c r="A609" s="142">
        <v>67406</v>
      </c>
      <c r="B609" s="67" t="s">
        <v>61</v>
      </c>
      <c r="C609" s="67">
        <v>80520</v>
      </c>
      <c r="D609" s="68" t="s">
        <v>648</v>
      </c>
      <c r="E609" s="17" t="s">
        <v>121</v>
      </c>
      <c r="F609" s="69">
        <v>1</v>
      </c>
      <c r="G609" s="16">
        <v>1</v>
      </c>
      <c r="H609" s="70">
        <v>6.67</v>
      </c>
      <c r="I609" s="70">
        <v>5</v>
      </c>
      <c r="J609" s="70">
        <f t="shared" si="18"/>
        <v>11.67</v>
      </c>
      <c r="K609" s="143">
        <f t="shared" si="19"/>
        <v>11.67</v>
      </c>
      <c r="L609" s="4"/>
    </row>
    <row r="610" spans="1:12" ht="30" customHeight="1" x14ac:dyDescent="0.25">
      <c r="A610" s="142">
        <v>67407</v>
      </c>
      <c r="B610" s="67" t="s">
        <v>61</v>
      </c>
      <c r="C610" s="67">
        <v>80526</v>
      </c>
      <c r="D610" s="68" t="s">
        <v>851</v>
      </c>
      <c r="E610" s="17" t="s">
        <v>62</v>
      </c>
      <c r="F610" s="69">
        <v>1</v>
      </c>
      <c r="G610" s="16">
        <v>1</v>
      </c>
      <c r="H610" s="70">
        <v>155.55000000000001</v>
      </c>
      <c r="I610" s="70">
        <v>5</v>
      </c>
      <c r="J610" s="70">
        <f t="shared" si="18"/>
        <v>160.55000000000001</v>
      </c>
      <c r="K610" s="143">
        <f t="shared" si="19"/>
        <v>160.55000000000001</v>
      </c>
      <c r="L610" s="4"/>
    </row>
    <row r="611" spans="1:12" ht="30" customHeight="1" thickBot="1" x14ac:dyDescent="0.3">
      <c r="A611" s="140">
        <v>67408</v>
      </c>
      <c r="B611" s="61" t="s">
        <v>65</v>
      </c>
      <c r="C611" s="61">
        <v>95544</v>
      </c>
      <c r="D611" s="62" t="s">
        <v>852</v>
      </c>
      <c r="E611" s="63" t="s">
        <v>62</v>
      </c>
      <c r="F611" s="64">
        <v>1</v>
      </c>
      <c r="G611" s="65">
        <v>1</v>
      </c>
      <c r="H611" s="66">
        <v>23.82</v>
      </c>
      <c r="I611" s="66">
        <v>5</v>
      </c>
      <c r="J611" s="66">
        <f t="shared" si="18"/>
        <v>28.82</v>
      </c>
      <c r="K611" s="141">
        <f t="shared" si="19"/>
        <v>28.82</v>
      </c>
      <c r="L611" s="4"/>
    </row>
    <row r="612" spans="1:12" ht="20.100000000000001" customHeight="1" thickBot="1" x14ac:dyDescent="0.3">
      <c r="A612" s="77" t="s">
        <v>763</v>
      </c>
      <c r="B612" s="78" t="s">
        <v>65</v>
      </c>
      <c r="C612" s="79" t="s">
        <v>2</v>
      </c>
      <c r="D612" s="80" t="s">
        <v>146</v>
      </c>
      <c r="E612" s="81" t="s">
        <v>63</v>
      </c>
      <c r="F612" s="82" t="s">
        <v>2</v>
      </c>
      <c r="G612" s="78" t="s">
        <v>63</v>
      </c>
      <c r="H612" s="83">
        <v>0</v>
      </c>
      <c r="I612" s="83">
        <v>0</v>
      </c>
      <c r="J612" s="84">
        <f>J613</f>
        <v>105.75</v>
      </c>
      <c r="K612" s="85">
        <f>K613</f>
        <v>105.75</v>
      </c>
      <c r="L612" s="4"/>
    </row>
    <row r="613" spans="1:12" ht="15" customHeight="1" thickBot="1" x14ac:dyDescent="0.3">
      <c r="A613" s="144">
        <v>67501</v>
      </c>
      <c r="B613" s="71" t="s">
        <v>61</v>
      </c>
      <c r="C613" s="71">
        <v>80721</v>
      </c>
      <c r="D613" s="72" t="s">
        <v>853</v>
      </c>
      <c r="E613" s="73" t="s">
        <v>62</v>
      </c>
      <c r="F613" s="74">
        <v>1</v>
      </c>
      <c r="G613" s="75">
        <v>1</v>
      </c>
      <c r="H613" s="76">
        <v>95.75</v>
      </c>
      <c r="I613" s="76">
        <v>10</v>
      </c>
      <c r="J613" s="76">
        <f t="shared" si="18"/>
        <v>105.75</v>
      </c>
      <c r="K613" s="145">
        <f t="shared" si="19"/>
        <v>105.75</v>
      </c>
      <c r="L613" s="4"/>
    </row>
    <row r="614" spans="1:12" ht="20.100000000000001" customHeight="1" thickBot="1" x14ac:dyDescent="0.3">
      <c r="A614" s="77" t="s">
        <v>764</v>
      </c>
      <c r="B614" s="78" t="s">
        <v>61</v>
      </c>
      <c r="C614" s="79" t="s">
        <v>2</v>
      </c>
      <c r="D614" s="80" t="s">
        <v>124</v>
      </c>
      <c r="E614" s="81" t="s">
        <v>63</v>
      </c>
      <c r="F614" s="82" t="s">
        <v>2</v>
      </c>
      <c r="G614" s="78" t="s">
        <v>63</v>
      </c>
      <c r="H614" s="83">
        <v>0</v>
      </c>
      <c r="I614" s="83">
        <v>0</v>
      </c>
      <c r="J614" s="84">
        <f>J615+J616</f>
        <v>151.88999999999999</v>
      </c>
      <c r="K614" s="85">
        <f>K615+K616</f>
        <v>659.38</v>
      </c>
      <c r="L614" s="4"/>
    </row>
    <row r="615" spans="1:12" ht="30" customHeight="1" x14ac:dyDescent="0.25">
      <c r="A615" s="138">
        <v>67601</v>
      </c>
      <c r="B615" s="95" t="s">
        <v>90</v>
      </c>
      <c r="C615" s="95" t="s">
        <v>125</v>
      </c>
      <c r="D615" s="56" t="s">
        <v>652</v>
      </c>
      <c r="E615" s="57" t="s">
        <v>62</v>
      </c>
      <c r="F615" s="58">
        <v>5</v>
      </c>
      <c r="G615" s="59">
        <v>5</v>
      </c>
      <c r="H615" s="60">
        <v>45.82</v>
      </c>
      <c r="I615" s="60">
        <v>6</v>
      </c>
      <c r="J615" s="60">
        <f t="shared" si="18"/>
        <v>51.82</v>
      </c>
      <c r="K615" s="139">
        <f t="shared" si="19"/>
        <v>259.10000000000002</v>
      </c>
      <c r="L615" s="4"/>
    </row>
    <row r="616" spans="1:12" ht="30" customHeight="1" thickBot="1" x14ac:dyDescent="0.3">
      <c r="A616" s="140">
        <v>67602</v>
      </c>
      <c r="B616" s="97" t="s">
        <v>90</v>
      </c>
      <c r="C616" s="97" t="s">
        <v>126</v>
      </c>
      <c r="D616" s="62" t="s">
        <v>653</v>
      </c>
      <c r="E616" s="63" t="s">
        <v>62</v>
      </c>
      <c r="F616" s="64">
        <v>4</v>
      </c>
      <c r="G616" s="65">
        <v>4</v>
      </c>
      <c r="H616" s="66">
        <v>91.07</v>
      </c>
      <c r="I616" s="66">
        <v>9</v>
      </c>
      <c r="J616" s="66">
        <f t="shared" si="18"/>
        <v>100.07</v>
      </c>
      <c r="K616" s="141">
        <f t="shared" si="19"/>
        <v>400.28</v>
      </c>
      <c r="L616" s="4"/>
    </row>
    <row r="617" spans="1:12" ht="20.100000000000001" customHeight="1" thickBot="1" x14ac:dyDescent="0.3">
      <c r="A617" s="77" t="s">
        <v>765</v>
      </c>
      <c r="B617" s="78" t="s">
        <v>65</v>
      </c>
      <c r="C617" s="79" t="s">
        <v>2</v>
      </c>
      <c r="D617" s="80" t="s">
        <v>127</v>
      </c>
      <c r="E617" s="81" t="s">
        <v>63</v>
      </c>
      <c r="F617" s="82" t="s">
        <v>2</v>
      </c>
      <c r="G617" s="78" t="s">
        <v>63</v>
      </c>
      <c r="H617" s="83">
        <v>0</v>
      </c>
      <c r="I617" s="83">
        <v>0</v>
      </c>
      <c r="J617" s="84">
        <f>J618+J622+J626+J632+J639+J642</f>
        <v>460.96000000000004</v>
      </c>
      <c r="K617" s="85">
        <f>K618+K622+K626+K632+K639+K642</f>
        <v>2301.7000000000003</v>
      </c>
      <c r="L617" s="4"/>
    </row>
    <row r="618" spans="1:12" ht="20.100000000000001" customHeight="1" thickBot="1" x14ac:dyDescent="0.3">
      <c r="A618" s="86" t="s">
        <v>788</v>
      </c>
      <c r="B618" s="87" t="s">
        <v>65</v>
      </c>
      <c r="C618" s="88" t="s">
        <v>2</v>
      </c>
      <c r="D618" s="89" t="s">
        <v>854</v>
      </c>
      <c r="E618" s="90" t="s">
        <v>63</v>
      </c>
      <c r="F618" s="91" t="s">
        <v>2</v>
      </c>
      <c r="G618" s="87" t="s">
        <v>63</v>
      </c>
      <c r="H618" s="92">
        <v>0</v>
      </c>
      <c r="I618" s="92">
        <v>0</v>
      </c>
      <c r="J618" s="93">
        <f>J619+J620+J621</f>
        <v>64.929999999999993</v>
      </c>
      <c r="K618" s="94">
        <f>K619+K620+K621</f>
        <v>1283.28</v>
      </c>
      <c r="L618" s="4"/>
    </row>
    <row r="619" spans="1:12" ht="15" customHeight="1" x14ac:dyDescent="0.25">
      <c r="A619" s="138">
        <v>67711</v>
      </c>
      <c r="B619" s="55" t="s">
        <v>61</v>
      </c>
      <c r="C619" s="55">
        <v>81003</v>
      </c>
      <c r="D619" s="56" t="s">
        <v>656</v>
      </c>
      <c r="E619" s="57" t="s">
        <v>76</v>
      </c>
      <c r="F619" s="58">
        <v>48</v>
      </c>
      <c r="G619" s="59">
        <v>48</v>
      </c>
      <c r="H619" s="60">
        <v>4.1900000000000004</v>
      </c>
      <c r="I619" s="60">
        <v>4</v>
      </c>
      <c r="J619" s="60">
        <f t="shared" si="18"/>
        <v>8.1900000000000013</v>
      </c>
      <c r="K619" s="139">
        <f t="shared" si="19"/>
        <v>393.12000000000006</v>
      </c>
      <c r="L619" s="4"/>
    </row>
    <row r="620" spans="1:12" ht="45" customHeight="1" x14ac:dyDescent="0.25">
      <c r="A620" s="142">
        <v>67712</v>
      </c>
      <c r="B620" s="67" t="s">
        <v>65</v>
      </c>
      <c r="C620" s="67">
        <v>89449</v>
      </c>
      <c r="D620" s="68" t="s">
        <v>855</v>
      </c>
      <c r="E620" s="17" t="s">
        <v>76</v>
      </c>
      <c r="F620" s="69">
        <v>12</v>
      </c>
      <c r="G620" s="16">
        <v>12</v>
      </c>
      <c r="H620" s="70">
        <v>20.86</v>
      </c>
      <c r="I620" s="70">
        <v>1</v>
      </c>
      <c r="J620" s="70">
        <f t="shared" si="18"/>
        <v>21.86</v>
      </c>
      <c r="K620" s="143">
        <f t="shared" si="19"/>
        <v>262.32</v>
      </c>
      <c r="L620" s="4"/>
    </row>
    <row r="621" spans="1:12" ht="15" customHeight="1" thickBot="1" x14ac:dyDescent="0.3">
      <c r="A621" s="140">
        <v>67713</v>
      </c>
      <c r="B621" s="61" t="s">
        <v>61</v>
      </c>
      <c r="C621" s="61">
        <v>81007</v>
      </c>
      <c r="D621" s="62" t="s">
        <v>856</v>
      </c>
      <c r="E621" s="63" t="s">
        <v>76</v>
      </c>
      <c r="F621" s="64">
        <v>18</v>
      </c>
      <c r="G621" s="65">
        <v>18</v>
      </c>
      <c r="H621" s="66">
        <v>24.88</v>
      </c>
      <c r="I621" s="66">
        <v>10</v>
      </c>
      <c r="J621" s="66">
        <f t="shared" si="18"/>
        <v>34.879999999999995</v>
      </c>
      <c r="K621" s="141">
        <f t="shared" si="19"/>
        <v>627.83999999999992</v>
      </c>
      <c r="L621" s="4"/>
    </row>
    <row r="622" spans="1:12" ht="20.100000000000001" customHeight="1" thickBot="1" x14ac:dyDescent="0.3">
      <c r="A622" s="86" t="s">
        <v>789</v>
      </c>
      <c r="B622" s="87" t="s">
        <v>65</v>
      </c>
      <c r="C622" s="88" t="s">
        <v>2</v>
      </c>
      <c r="D622" s="89" t="s">
        <v>857</v>
      </c>
      <c r="E622" s="90" t="s">
        <v>63</v>
      </c>
      <c r="F622" s="91" t="s">
        <v>2</v>
      </c>
      <c r="G622" s="87" t="s">
        <v>63</v>
      </c>
      <c r="H622" s="92">
        <v>0</v>
      </c>
      <c r="I622" s="92">
        <v>0</v>
      </c>
      <c r="J622" s="93">
        <f>J623+J624+J625</f>
        <v>35.620000000000005</v>
      </c>
      <c r="K622" s="94">
        <f>K623+K624+K625</f>
        <v>58.960000000000008</v>
      </c>
      <c r="L622" s="4"/>
    </row>
    <row r="623" spans="1:12" ht="15" customHeight="1" x14ac:dyDescent="0.25">
      <c r="A623" s="138">
        <v>67721</v>
      </c>
      <c r="B623" s="55" t="s">
        <v>61</v>
      </c>
      <c r="C623" s="55">
        <v>81165</v>
      </c>
      <c r="D623" s="56" t="s">
        <v>858</v>
      </c>
      <c r="E623" s="57" t="s">
        <v>62</v>
      </c>
      <c r="F623" s="58">
        <v>1</v>
      </c>
      <c r="G623" s="59">
        <v>1</v>
      </c>
      <c r="H623" s="60">
        <v>6.28</v>
      </c>
      <c r="I623" s="60">
        <v>6</v>
      </c>
      <c r="J623" s="60">
        <f t="shared" si="18"/>
        <v>12.280000000000001</v>
      </c>
      <c r="K623" s="139">
        <f t="shared" si="19"/>
        <v>12.280000000000001</v>
      </c>
      <c r="L623" s="4"/>
    </row>
    <row r="624" spans="1:12" ht="15" customHeight="1" x14ac:dyDescent="0.25">
      <c r="A624" s="142">
        <v>67722</v>
      </c>
      <c r="B624" s="67" t="s">
        <v>61</v>
      </c>
      <c r="C624" s="67">
        <v>81181</v>
      </c>
      <c r="D624" s="68" t="s">
        <v>859</v>
      </c>
      <c r="E624" s="17" t="s">
        <v>62</v>
      </c>
      <c r="F624" s="69">
        <v>2</v>
      </c>
      <c r="G624" s="16">
        <v>2</v>
      </c>
      <c r="H624" s="70">
        <v>8.8800000000000008</v>
      </c>
      <c r="I624" s="70">
        <v>5</v>
      </c>
      <c r="J624" s="70">
        <f t="shared" si="18"/>
        <v>13.88</v>
      </c>
      <c r="K624" s="143">
        <f t="shared" si="19"/>
        <v>27.76</v>
      </c>
      <c r="L624" s="4"/>
    </row>
    <row r="625" spans="1:12" ht="15" customHeight="1" thickBot="1" x14ac:dyDescent="0.3">
      <c r="A625" s="140">
        <v>67723</v>
      </c>
      <c r="B625" s="61" t="s">
        <v>61</v>
      </c>
      <c r="C625" s="61">
        <v>81179</v>
      </c>
      <c r="D625" s="62" t="s">
        <v>660</v>
      </c>
      <c r="E625" s="63" t="s">
        <v>62</v>
      </c>
      <c r="F625" s="64">
        <v>2</v>
      </c>
      <c r="G625" s="65">
        <v>2</v>
      </c>
      <c r="H625" s="66">
        <v>4.46</v>
      </c>
      <c r="I625" s="66">
        <v>5</v>
      </c>
      <c r="J625" s="66">
        <f t="shared" si="18"/>
        <v>9.4600000000000009</v>
      </c>
      <c r="K625" s="141">
        <f t="shared" si="19"/>
        <v>18.920000000000002</v>
      </c>
      <c r="L625" s="4"/>
    </row>
    <row r="626" spans="1:12" ht="20.100000000000001" customHeight="1" thickBot="1" x14ac:dyDescent="0.3">
      <c r="A626" s="86" t="s">
        <v>790</v>
      </c>
      <c r="B626" s="87" t="s">
        <v>65</v>
      </c>
      <c r="C626" s="88" t="s">
        <v>2</v>
      </c>
      <c r="D626" s="89" t="s">
        <v>128</v>
      </c>
      <c r="E626" s="90" t="s">
        <v>63</v>
      </c>
      <c r="F626" s="91" t="s">
        <v>2</v>
      </c>
      <c r="G626" s="87" t="s">
        <v>63</v>
      </c>
      <c r="H626" s="92">
        <v>0</v>
      </c>
      <c r="I626" s="92">
        <v>0</v>
      </c>
      <c r="J626" s="93">
        <f>J627+J628+J629+J630+J631</f>
        <v>90.22</v>
      </c>
      <c r="K626" s="94">
        <f>K627+K628+K629+K630+K631</f>
        <v>368.65000000000003</v>
      </c>
      <c r="L626" s="4"/>
    </row>
    <row r="627" spans="1:12" ht="45" customHeight="1" x14ac:dyDescent="0.25">
      <c r="A627" s="138">
        <v>67731</v>
      </c>
      <c r="B627" s="55" t="s">
        <v>65</v>
      </c>
      <c r="C627" s="55">
        <v>89481</v>
      </c>
      <c r="D627" s="56" t="s">
        <v>661</v>
      </c>
      <c r="E627" s="57" t="s">
        <v>62</v>
      </c>
      <c r="F627" s="58">
        <v>17</v>
      </c>
      <c r="G627" s="59">
        <v>17</v>
      </c>
      <c r="H627" s="60">
        <v>2.79</v>
      </c>
      <c r="I627" s="60">
        <v>2</v>
      </c>
      <c r="J627" s="60">
        <f t="shared" si="18"/>
        <v>4.79</v>
      </c>
      <c r="K627" s="139">
        <f t="shared" si="19"/>
        <v>81.430000000000007</v>
      </c>
      <c r="L627" s="4"/>
    </row>
    <row r="628" spans="1:12" ht="45" customHeight="1" x14ac:dyDescent="0.25">
      <c r="A628" s="142">
        <v>67732</v>
      </c>
      <c r="B628" s="67" t="s">
        <v>65</v>
      </c>
      <c r="C628" s="67">
        <v>89501</v>
      </c>
      <c r="D628" s="68" t="s">
        <v>662</v>
      </c>
      <c r="E628" s="17" t="s">
        <v>62</v>
      </c>
      <c r="F628" s="69">
        <v>2</v>
      </c>
      <c r="G628" s="16">
        <v>2</v>
      </c>
      <c r="H628" s="70">
        <v>10.48</v>
      </c>
      <c r="I628" s="70">
        <v>4</v>
      </c>
      <c r="J628" s="70">
        <f t="shared" si="18"/>
        <v>14.48</v>
      </c>
      <c r="K628" s="143">
        <f t="shared" si="19"/>
        <v>28.96</v>
      </c>
      <c r="L628" s="4"/>
    </row>
    <row r="629" spans="1:12" ht="15" customHeight="1" x14ac:dyDescent="0.25">
      <c r="A629" s="142">
        <v>67733</v>
      </c>
      <c r="B629" s="67" t="s">
        <v>61</v>
      </c>
      <c r="C629" s="67">
        <v>81325</v>
      </c>
      <c r="D629" s="68" t="s">
        <v>860</v>
      </c>
      <c r="E629" s="17" t="s">
        <v>62</v>
      </c>
      <c r="F629" s="69">
        <v>1</v>
      </c>
      <c r="G629" s="16">
        <v>1</v>
      </c>
      <c r="H629" s="70">
        <v>26.17</v>
      </c>
      <c r="I629" s="70">
        <v>10</v>
      </c>
      <c r="J629" s="70">
        <f t="shared" si="18"/>
        <v>36.17</v>
      </c>
      <c r="K629" s="143">
        <f t="shared" si="19"/>
        <v>36.17</v>
      </c>
      <c r="L629" s="4"/>
    </row>
    <row r="630" spans="1:12" ht="15" customHeight="1" x14ac:dyDescent="0.25">
      <c r="A630" s="142">
        <v>67734</v>
      </c>
      <c r="B630" s="67" t="s">
        <v>61</v>
      </c>
      <c r="C630" s="67">
        <v>81381</v>
      </c>
      <c r="D630" s="68" t="s">
        <v>861</v>
      </c>
      <c r="E630" s="17" t="s">
        <v>62</v>
      </c>
      <c r="F630" s="69">
        <v>8</v>
      </c>
      <c r="G630" s="16">
        <v>8</v>
      </c>
      <c r="H630" s="70">
        <v>15.55</v>
      </c>
      <c r="I630" s="70">
        <v>8</v>
      </c>
      <c r="J630" s="70">
        <f t="shared" si="18"/>
        <v>23.55</v>
      </c>
      <c r="K630" s="143">
        <f t="shared" si="19"/>
        <v>188.4</v>
      </c>
      <c r="L630" s="4"/>
    </row>
    <row r="631" spans="1:12" ht="30" customHeight="1" thickBot="1" x14ac:dyDescent="0.3">
      <c r="A631" s="140">
        <v>67735</v>
      </c>
      <c r="B631" s="61" t="s">
        <v>61</v>
      </c>
      <c r="C631" s="61">
        <v>81360</v>
      </c>
      <c r="D631" s="62" t="s">
        <v>862</v>
      </c>
      <c r="E631" s="63" t="s">
        <v>62</v>
      </c>
      <c r="F631" s="64">
        <v>3</v>
      </c>
      <c r="G631" s="65">
        <v>3</v>
      </c>
      <c r="H631" s="66">
        <v>7.23</v>
      </c>
      <c r="I631" s="66">
        <v>4</v>
      </c>
      <c r="J631" s="66">
        <f t="shared" si="18"/>
        <v>11.23</v>
      </c>
      <c r="K631" s="141">
        <f t="shared" si="19"/>
        <v>33.69</v>
      </c>
      <c r="L631" s="4"/>
    </row>
    <row r="632" spans="1:12" ht="20.100000000000001" customHeight="1" thickBot="1" x14ac:dyDescent="0.3">
      <c r="A632" s="86" t="s">
        <v>791</v>
      </c>
      <c r="B632" s="87" t="s">
        <v>65</v>
      </c>
      <c r="C632" s="88" t="s">
        <v>2</v>
      </c>
      <c r="D632" s="89" t="s">
        <v>129</v>
      </c>
      <c r="E632" s="90" t="s">
        <v>63</v>
      </c>
      <c r="F632" s="91" t="s">
        <v>2</v>
      </c>
      <c r="G632" s="87" t="s">
        <v>63</v>
      </c>
      <c r="H632" s="92">
        <v>0</v>
      </c>
      <c r="I632" s="92">
        <v>0</v>
      </c>
      <c r="J632" s="93">
        <f>J633+J634+J635+J636+J637+J638</f>
        <v>125.79</v>
      </c>
      <c r="K632" s="94">
        <f>K633+K634+K635+K636+K637+K638</f>
        <v>242.39</v>
      </c>
      <c r="L632" s="4"/>
    </row>
    <row r="633" spans="1:12" ht="30" customHeight="1" x14ac:dyDescent="0.25">
      <c r="A633" s="138">
        <v>67741</v>
      </c>
      <c r="B633" s="55" t="s">
        <v>61</v>
      </c>
      <c r="C633" s="55">
        <v>81445</v>
      </c>
      <c r="D633" s="56" t="s">
        <v>668</v>
      </c>
      <c r="E633" s="57" t="s">
        <v>62</v>
      </c>
      <c r="F633" s="58">
        <v>1</v>
      </c>
      <c r="G633" s="59">
        <v>1</v>
      </c>
      <c r="H633" s="60">
        <v>10.59</v>
      </c>
      <c r="I633" s="60">
        <v>7</v>
      </c>
      <c r="J633" s="60">
        <f t="shared" si="18"/>
        <v>17.59</v>
      </c>
      <c r="K633" s="139">
        <f t="shared" si="19"/>
        <v>17.59</v>
      </c>
      <c r="L633" s="4"/>
    </row>
    <row r="634" spans="1:12" ht="30" customHeight="1" x14ac:dyDescent="0.25">
      <c r="A634" s="142">
        <v>67742</v>
      </c>
      <c r="B634" s="67" t="s">
        <v>61</v>
      </c>
      <c r="C634" s="67">
        <v>81444</v>
      </c>
      <c r="D634" s="68" t="s">
        <v>863</v>
      </c>
      <c r="E634" s="17" t="s">
        <v>62</v>
      </c>
      <c r="F634" s="69">
        <v>2</v>
      </c>
      <c r="G634" s="16">
        <v>2</v>
      </c>
      <c r="H634" s="70">
        <v>12.14</v>
      </c>
      <c r="I634" s="70">
        <v>7</v>
      </c>
      <c r="J634" s="70">
        <f t="shared" si="18"/>
        <v>19.14</v>
      </c>
      <c r="K634" s="143">
        <f t="shared" si="19"/>
        <v>38.28</v>
      </c>
      <c r="L634" s="4"/>
    </row>
    <row r="635" spans="1:12" ht="15" customHeight="1" x14ac:dyDescent="0.25">
      <c r="A635" s="142">
        <v>67743</v>
      </c>
      <c r="B635" s="67" t="s">
        <v>61</v>
      </c>
      <c r="C635" s="67">
        <v>81424</v>
      </c>
      <c r="D635" s="68" t="s">
        <v>666</v>
      </c>
      <c r="E635" s="17" t="s">
        <v>62</v>
      </c>
      <c r="F635" s="69">
        <v>1</v>
      </c>
      <c r="G635" s="16">
        <v>1</v>
      </c>
      <c r="H635" s="70">
        <v>10.32</v>
      </c>
      <c r="I635" s="70">
        <v>10</v>
      </c>
      <c r="J635" s="70">
        <f t="shared" si="18"/>
        <v>20.32</v>
      </c>
      <c r="K635" s="143">
        <f t="shared" si="19"/>
        <v>20.32</v>
      </c>
      <c r="L635" s="4"/>
    </row>
    <row r="636" spans="1:12" ht="45" customHeight="1" x14ac:dyDescent="0.25">
      <c r="A636" s="142">
        <v>67744</v>
      </c>
      <c r="B636" s="67" t="s">
        <v>65</v>
      </c>
      <c r="C636" s="67">
        <v>89617</v>
      </c>
      <c r="D636" s="68" t="s">
        <v>864</v>
      </c>
      <c r="E636" s="17" t="s">
        <v>62</v>
      </c>
      <c r="F636" s="69">
        <v>6</v>
      </c>
      <c r="G636" s="16">
        <v>6</v>
      </c>
      <c r="H636" s="70">
        <v>4.18</v>
      </c>
      <c r="I636" s="70">
        <v>3</v>
      </c>
      <c r="J636" s="70">
        <f t="shared" ref="J636:J697" si="20">H636+I636</f>
        <v>7.18</v>
      </c>
      <c r="K636" s="143">
        <f t="shared" ref="K636:K697" si="21">F636*J636</f>
        <v>43.08</v>
      </c>
      <c r="L636" s="4"/>
    </row>
    <row r="637" spans="1:12" ht="15" customHeight="1" x14ac:dyDescent="0.25">
      <c r="A637" s="142">
        <v>67745</v>
      </c>
      <c r="B637" s="67" t="s">
        <v>61</v>
      </c>
      <c r="C637" s="67">
        <v>81405</v>
      </c>
      <c r="D637" s="68" t="s">
        <v>865</v>
      </c>
      <c r="E637" s="17" t="s">
        <v>62</v>
      </c>
      <c r="F637" s="69">
        <v>2</v>
      </c>
      <c r="G637" s="16">
        <v>2</v>
      </c>
      <c r="H637" s="70">
        <v>11.75</v>
      </c>
      <c r="I637" s="70">
        <v>10</v>
      </c>
      <c r="J637" s="70">
        <f t="shared" si="20"/>
        <v>21.75</v>
      </c>
      <c r="K637" s="143">
        <f t="shared" si="21"/>
        <v>43.5</v>
      </c>
      <c r="L637" s="4"/>
    </row>
    <row r="638" spans="1:12" ht="15" customHeight="1" thickBot="1" x14ac:dyDescent="0.3">
      <c r="A638" s="140">
        <v>67746</v>
      </c>
      <c r="B638" s="61" t="s">
        <v>61</v>
      </c>
      <c r="C638" s="61">
        <v>81406</v>
      </c>
      <c r="D638" s="62" t="s">
        <v>866</v>
      </c>
      <c r="E638" s="63" t="s">
        <v>62</v>
      </c>
      <c r="F638" s="64">
        <v>2</v>
      </c>
      <c r="G638" s="65">
        <v>2</v>
      </c>
      <c r="H638" s="66">
        <v>29.81</v>
      </c>
      <c r="I638" s="66">
        <v>10</v>
      </c>
      <c r="J638" s="66">
        <f t="shared" si="20"/>
        <v>39.81</v>
      </c>
      <c r="K638" s="141">
        <f t="shared" si="21"/>
        <v>79.62</v>
      </c>
      <c r="L638" s="4"/>
    </row>
    <row r="639" spans="1:12" ht="20.100000000000001" customHeight="1" thickBot="1" x14ac:dyDescent="0.3">
      <c r="A639" s="86" t="s">
        <v>792</v>
      </c>
      <c r="B639" s="87" t="s">
        <v>65</v>
      </c>
      <c r="C639" s="88" t="s">
        <v>2</v>
      </c>
      <c r="D639" s="89" t="s">
        <v>669</v>
      </c>
      <c r="E639" s="90" t="s">
        <v>63</v>
      </c>
      <c r="F639" s="91" t="s">
        <v>2</v>
      </c>
      <c r="G639" s="87" t="s">
        <v>63</v>
      </c>
      <c r="H639" s="92">
        <v>0</v>
      </c>
      <c r="I639" s="92">
        <v>0</v>
      </c>
      <c r="J639" s="93">
        <f>J640+J641</f>
        <v>14.850000000000001</v>
      </c>
      <c r="K639" s="94">
        <f>K640+K641</f>
        <v>89.320000000000007</v>
      </c>
      <c r="L639" s="4"/>
    </row>
    <row r="640" spans="1:12" ht="30" customHeight="1" x14ac:dyDescent="0.25">
      <c r="A640" s="138">
        <v>67751</v>
      </c>
      <c r="B640" s="55" t="s">
        <v>61</v>
      </c>
      <c r="C640" s="55">
        <v>81066</v>
      </c>
      <c r="D640" s="56" t="s">
        <v>670</v>
      </c>
      <c r="E640" s="57" t="s">
        <v>62</v>
      </c>
      <c r="F640" s="58">
        <v>14</v>
      </c>
      <c r="G640" s="59">
        <v>14</v>
      </c>
      <c r="H640" s="60">
        <v>1.07</v>
      </c>
      <c r="I640" s="60">
        <v>3</v>
      </c>
      <c r="J640" s="60">
        <f t="shared" si="20"/>
        <v>4.07</v>
      </c>
      <c r="K640" s="139">
        <f t="shared" si="21"/>
        <v>56.980000000000004</v>
      </c>
      <c r="L640" s="4"/>
    </row>
    <row r="641" spans="1:12" ht="30" customHeight="1" thickBot="1" x14ac:dyDescent="0.3">
      <c r="A641" s="140">
        <v>67752</v>
      </c>
      <c r="B641" s="61" t="s">
        <v>61</v>
      </c>
      <c r="C641" s="61">
        <v>81069</v>
      </c>
      <c r="D641" s="62" t="s">
        <v>671</v>
      </c>
      <c r="E641" s="63" t="s">
        <v>62</v>
      </c>
      <c r="F641" s="64">
        <v>3</v>
      </c>
      <c r="G641" s="65">
        <v>3</v>
      </c>
      <c r="H641" s="66">
        <v>5.78</v>
      </c>
      <c r="I641" s="66">
        <v>5</v>
      </c>
      <c r="J641" s="66">
        <f t="shared" si="20"/>
        <v>10.780000000000001</v>
      </c>
      <c r="K641" s="141">
        <f t="shared" si="21"/>
        <v>32.340000000000003</v>
      </c>
      <c r="L641" s="4"/>
    </row>
    <row r="642" spans="1:12" ht="20.100000000000001" customHeight="1" thickBot="1" x14ac:dyDescent="0.3">
      <c r="A642" s="86" t="s">
        <v>793</v>
      </c>
      <c r="B642" s="87" t="s">
        <v>65</v>
      </c>
      <c r="C642" s="88" t="s">
        <v>2</v>
      </c>
      <c r="D642" s="89" t="s">
        <v>130</v>
      </c>
      <c r="E642" s="90" t="s">
        <v>63</v>
      </c>
      <c r="F642" s="91" t="s">
        <v>2</v>
      </c>
      <c r="G642" s="87" t="s">
        <v>63</v>
      </c>
      <c r="H642" s="92">
        <v>0</v>
      </c>
      <c r="I642" s="92">
        <v>0</v>
      </c>
      <c r="J642" s="93">
        <f>J643+J644</f>
        <v>129.55000000000001</v>
      </c>
      <c r="K642" s="94">
        <f>K643+K644</f>
        <v>259.10000000000002</v>
      </c>
      <c r="L642" s="4"/>
    </row>
    <row r="643" spans="1:12" ht="15" customHeight="1" x14ac:dyDescent="0.25">
      <c r="A643" s="138">
        <v>67761</v>
      </c>
      <c r="B643" s="55" t="s">
        <v>61</v>
      </c>
      <c r="C643" s="55">
        <v>81501</v>
      </c>
      <c r="D643" s="56" t="s">
        <v>867</v>
      </c>
      <c r="E643" s="57" t="s">
        <v>62</v>
      </c>
      <c r="F643" s="58">
        <v>2</v>
      </c>
      <c r="G643" s="59">
        <v>2</v>
      </c>
      <c r="H643" s="60">
        <v>61.6</v>
      </c>
      <c r="I643" s="60">
        <v>0</v>
      </c>
      <c r="J643" s="60">
        <f t="shared" si="20"/>
        <v>61.6</v>
      </c>
      <c r="K643" s="139">
        <f t="shared" si="21"/>
        <v>123.2</v>
      </c>
      <c r="L643" s="4"/>
    </row>
    <row r="644" spans="1:12" ht="15" customHeight="1" thickBot="1" x14ac:dyDescent="0.3">
      <c r="A644" s="140">
        <v>67762</v>
      </c>
      <c r="B644" s="61" t="s">
        <v>61</v>
      </c>
      <c r="C644" s="61">
        <v>81504</v>
      </c>
      <c r="D644" s="62" t="s">
        <v>673</v>
      </c>
      <c r="E644" s="63" t="s">
        <v>62</v>
      </c>
      <c r="F644" s="64">
        <v>2</v>
      </c>
      <c r="G644" s="65">
        <v>2</v>
      </c>
      <c r="H644" s="66">
        <v>67.95</v>
      </c>
      <c r="I644" s="66">
        <v>0</v>
      </c>
      <c r="J644" s="66">
        <f t="shared" si="20"/>
        <v>67.95</v>
      </c>
      <c r="K644" s="141">
        <f t="shared" si="21"/>
        <v>135.9</v>
      </c>
      <c r="L644" s="4"/>
    </row>
    <row r="645" spans="1:12" ht="20.100000000000001" customHeight="1" thickBot="1" x14ac:dyDescent="0.3">
      <c r="A645" s="77" t="s">
        <v>766</v>
      </c>
      <c r="B645" s="78" t="s">
        <v>65</v>
      </c>
      <c r="C645" s="79" t="s">
        <v>2</v>
      </c>
      <c r="D645" s="80" t="s">
        <v>681</v>
      </c>
      <c r="E645" s="81" t="s">
        <v>63</v>
      </c>
      <c r="F645" s="82" t="s">
        <v>2</v>
      </c>
      <c r="G645" s="78" t="s">
        <v>63</v>
      </c>
      <c r="H645" s="83">
        <v>0</v>
      </c>
      <c r="I645" s="83">
        <v>0</v>
      </c>
      <c r="J645" s="84">
        <f>J646+J651+J655+J657+J661+J665</f>
        <v>383.6</v>
      </c>
      <c r="K645" s="85">
        <f>K646+K651+K655+K657+K661+K665</f>
        <v>3724.5200000000004</v>
      </c>
      <c r="L645" s="4"/>
    </row>
    <row r="646" spans="1:12" ht="20.100000000000001" customHeight="1" thickBot="1" x14ac:dyDescent="0.3">
      <c r="A646" s="86" t="s">
        <v>794</v>
      </c>
      <c r="B646" s="87" t="s">
        <v>65</v>
      </c>
      <c r="C646" s="88" t="s">
        <v>2</v>
      </c>
      <c r="D646" s="89" t="s">
        <v>128</v>
      </c>
      <c r="E646" s="90" t="s">
        <v>63</v>
      </c>
      <c r="F646" s="91" t="s">
        <v>2</v>
      </c>
      <c r="G646" s="87" t="s">
        <v>63</v>
      </c>
      <c r="H646" s="92">
        <v>0</v>
      </c>
      <c r="I646" s="92">
        <v>0</v>
      </c>
      <c r="J646" s="93">
        <f>J647+J648+J649+J650</f>
        <v>56.16</v>
      </c>
      <c r="K646" s="94">
        <f>K647+K648+K649+K650</f>
        <v>370.09</v>
      </c>
      <c r="L646" s="4"/>
    </row>
    <row r="647" spans="1:12" ht="15" customHeight="1" x14ac:dyDescent="0.25">
      <c r="A647" s="138">
        <v>67811</v>
      </c>
      <c r="B647" s="55" t="s">
        <v>61</v>
      </c>
      <c r="C647" s="55">
        <v>81938</v>
      </c>
      <c r="D647" s="56" t="s">
        <v>683</v>
      </c>
      <c r="E647" s="57" t="s">
        <v>62</v>
      </c>
      <c r="F647" s="58">
        <v>1</v>
      </c>
      <c r="G647" s="59">
        <v>1</v>
      </c>
      <c r="H647" s="60">
        <v>9.51</v>
      </c>
      <c r="I647" s="60">
        <v>10</v>
      </c>
      <c r="J647" s="60">
        <f t="shared" si="20"/>
        <v>19.509999999999998</v>
      </c>
      <c r="K647" s="139">
        <f t="shared" si="21"/>
        <v>19.509999999999998</v>
      </c>
      <c r="L647" s="4"/>
    </row>
    <row r="648" spans="1:12" ht="60" customHeight="1" x14ac:dyDescent="0.25">
      <c r="A648" s="142">
        <v>67812</v>
      </c>
      <c r="B648" s="67" t="s">
        <v>65</v>
      </c>
      <c r="C648" s="67">
        <v>89801</v>
      </c>
      <c r="D648" s="68" t="s">
        <v>868</v>
      </c>
      <c r="E648" s="17" t="s">
        <v>62</v>
      </c>
      <c r="F648" s="69">
        <v>23</v>
      </c>
      <c r="G648" s="16">
        <v>23</v>
      </c>
      <c r="H648" s="70">
        <v>8.34</v>
      </c>
      <c r="I648" s="70">
        <v>1</v>
      </c>
      <c r="J648" s="70">
        <f t="shared" si="20"/>
        <v>9.34</v>
      </c>
      <c r="K648" s="143">
        <f t="shared" si="21"/>
        <v>214.82</v>
      </c>
      <c r="L648" s="4"/>
    </row>
    <row r="649" spans="1:12" ht="15" customHeight="1" x14ac:dyDescent="0.25">
      <c r="A649" s="142">
        <v>67813</v>
      </c>
      <c r="B649" s="67" t="s">
        <v>61</v>
      </c>
      <c r="C649" s="67">
        <v>81927</v>
      </c>
      <c r="D649" s="68" t="s">
        <v>869</v>
      </c>
      <c r="E649" s="17" t="s">
        <v>62</v>
      </c>
      <c r="F649" s="69">
        <v>6</v>
      </c>
      <c r="G649" s="16">
        <v>6</v>
      </c>
      <c r="H649" s="70">
        <v>3.26</v>
      </c>
      <c r="I649" s="70">
        <v>10</v>
      </c>
      <c r="J649" s="70">
        <f t="shared" si="20"/>
        <v>13.26</v>
      </c>
      <c r="K649" s="143">
        <f t="shared" si="21"/>
        <v>79.56</v>
      </c>
      <c r="L649" s="4"/>
    </row>
    <row r="650" spans="1:12" ht="15" customHeight="1" thickBot="1" x14ac:dyDescent="0.3">
      <c r="A650" s="140">
        <v>67814</v>
      </c>
      <c r="B650" s="61" t="s">
        <v>61</v>
      </c>
      <c r="C650" s="61">
        <v>82004</v>
      </c>
      <c r="D650" s="62" t="s">
        <v>691</v>
      </c>
      <c r="E650" s="63" t="s">
        <v>62</v>
      </c>
      <c r="F650" s="64">
        <v>4</v>
      </c>
      <c r="G650" s="65">
        <v>4</v>
      </c>
      <c r="H650" s="66">
        <v>6.05</v>
      </c>
      <c r="I650" s="66">
        <v>8</v>
      </c>
      <c r="J650" s="66">
        <f t="shared" si="20"/>
        <v>14.05</v>
      </c>
      <c r="K650" s="141">
        <f t="shared" si="21"/>
        <v>56.2</v>
      </c>
      <c r="L650" s="4"/>
    </row>
    <row r="651" spans="1:12" ht="20.100000000000001" customHeight="1" thickBot="1" x14ac:dyDescent="0.3">
      <c r="A651" s="86" t="s">
        <v>795</v>
      </c>
      <c r="B651" s="87" t="s">
        <v>65</v>
      </c>
      <c r="C651" s="88" t="s">
        <v>2</v>
      </c>
      <c r="D651" s="89" t="s">
        <v>133</v>
      </c>
      <c r="E651" s="90" t="s">
        <v>63</v>
      </c>
      <c r="F651" s="91" t="s">
        <v>2</v>
      </c>
      <c r="G651" s="87" t="s">
        <v>63</v>
      </c>
      <c r="H651" s="92">
        <v>0</v>
      </c>
      <c r="I651" s="92">
        <v>0</v>
      </c>
      <c r="J651" s="93">
        <f>J652+J653+J654</f>
        <v>53.95</v>
      </c>
      <c r="K651" s="94">
        <f>K652+K653+K654</f>
        <v>335.26</v>
      </c>
      <c r="L651" s="4"/>
    </row>
    <row r="652" spans="1:12" ht="15" customHeight="1" x14ac:dyDescent="0.25">
      <c r="A652" s="138">
        <v>67821</v>
      </c>
      <c r="B652" s="55" t="s">
        <v>61</v>
      </c>
      <c r="C652" s="55">
        <v>81550</v>
      </c>
      <c r="D652" s="56" t="s">
        <v>870</v>
      </c>
      <c r="E652" s="57" t="s">
        <v>62</v>
      </c>
      <c r="F652" s="58">
        <v>7</v>
      </c>
      <c r="G652" s="59">
        <v>7</v>
      </c>
      <c r="H652" s="60">
        <v>13.95</v>
      </c>
      <c r="I652" s="60">
        <v>10</v>
      </c>
      <c r="J652" s="60">
        <f t="shared" si="20"/>
        <v>23.95</v>
      </c>
      <c r="K652" s="139">
        <f t="shared" si="21"/>
        <v>167.65</v>
      </c>
      <c r="L652" s="4"/>
    </row>
    <row r="653" spans="1:12" ht="15" customHeight="1" x14ac:dyDescent="0.25">
      <c r="A653" s="142">
        <v>67822</v>
      </c>
      <c r="B653" s="67" t="s">
        <v>61</v>
      </c>
      <c r="C653" s="67">
        <v>81701</v>
      </c>
      <c r="D653" s="68" t="s">
        <v>871</v>
      </c>
      <c r="E653" s="17" t="s">
        <v>62</v>
      </c>
      <c r="F653" s="69">
        <v>4</v>
      </c>
      <c r="G653" s="16">
        <v>4</v>
      </c>
      <c r="H653" s="70">
        <v>5.13</v>
      </c>
      <c r="I653" s="70">
        <v>9</v>
      </c>
      <c r="J653" s="70">
        <f t="shared" si="20"/>
        <v>14.129999999999999</v>
      </c>
      <c r="K653" s="143">
        <f t="shared" si="21"/>
        <v>56.519999999999996</v>
      </c>
      <c r="L653" s="4"/>
    </row>
    <row r="654" spans="1:12" ht="15" customHeight="1" thickBot="1" x14ac:dyDescent="0.3">
      <c r="A654" s="140">
        <v>67823</v>
      </c>
      <c r="B654" s="61" t="s">
        <v>61</v>
      </c>
      <c r="C654" s="61">
        <v>81730</v>
      </c>
      <c r="D654" s="62" t="s">
        <v>684</v>
      </c>
      <c r="E654" s="63" t="s">
        <v>62</v>
      </c>
      <c r="F654" s="64">
        <v>7</v>
      </c>
      <c r="G654" s="65">
        <v>7</v>
      </c>
      <c r="H654" s="66">
        <v>5.87</v>
      </c>
      <c r="I654" s="66">
        <v>10</v>
      </c>
      <c r="J654" s="66">
        <f t="shared" si="20"/>
        <v>15.870000000000001</v>
      </c>
      <c r="K654" s="141">
        <f t="shared" si="21"/>
        <v>111.09</v>
      </c>
      <c r="L654" s="4"/>
    </row>
    <row r="655" spans="1:12" ht="20.100000000000001" customHeight="1" thickBot="1" x14ac:dyDescent="0.3">
      <c r="A655" s="86" t="s">
        <v>796</v>
      </c>
      <c r="B655" s="87" t="s">
        <v>65</v>
      </c>
      <c r="C655" s="88" t="s">
        <v>2</v>
      </c>
      <c r="D655" s="89" t="s">
        <v>148</v>
      </c>
      <c r="E655" s="90" t="s">
        <v>63</v>
      </c>
      <c r="F655" s="91" t="s">
        <v>2</v>
      </c>
      <c r="G655" s="87" t="s">
        <v>63</v>
      </c>
      <c r="H655" s="92">
        <v>0</v>
      </c>
      <c r="I655" s="92">
        <v>0</v>
      </c>
      <c r="J655" s="93">
        <f>J656</f>
        <v>17.88</v>
      </c>
      <c r="K655" s="94">
        <f>K656</f>
        <v>17.88</v>
      </c>
      <c r="L655" s="4"/>
    </row>
    <row r="656" spans="1:12" ht="15" customHeight="1" thickBot="1" x14ac:dyDescent="0.3">
      <c r="A656" s="144">
        <v>67831</v>
      </c>
      <c r="B656" s="71" t="s">
        <v>61</v>
      </c>
      <c r="C656" s="71">
        <v>81970</v>
      </c>
      <c r="D656" s="72" t="s">
        <v>872</v>
      </c>
      <c r="E656" s="73" t="s">
        <v>62</v>
      </c>
      <c r="F656" s="74">
        <v>1</v>
      </c>
      <c r="G656" s="75">
        <v>1</v>
      </c>
      <c r="H656" s="76">
        <v>7.88</v>
      </c>
      <c r="I656" s="76">
        <v>10</v>
      </c>
      <c r="J656" s="76">
        <f t="shared" si="20"/>
        <v>17.88</v>
      </c>
      <c r="K656" s="145">
        <f t="shared" si="21"/>
        <v>17.88</v>
      </c>
      <c r="L656" s="4"/>
    </row>
    <row r="657" spans="1:12" ht="20.100000000000001" customHeight="1" thickBot="1" x14ac:dyDescent="0.3">
      <c r="A657" s="86" t="s">
        <v>797</v>
      </c>
      <c r="B657" s="87" t="s">
        <v>65</v>
      </c>
      <c r="C657" s="88" t="s">
        <v>2</v>
      </c>
      <c r="D657" s="89" t="s">
        <v>149</v>
      </c>
      <c r="E657" s="90" t="s">
        <v>63</v>
      </c>
      <c r="F657" s="91" t="s">
        <v>2</v>
      </c>
      <c r="G657" s="87" t="s">
        <v>63</v>
      </c>
      <c r="H657" s="92">
        <v>0</v>
      </c>
      <c r="I657" s="92">
        <v>0</v>
      </c>
      <c r="J657" s="93">
        <f>J658+J659+J660</f>
        <v>52.949999999999996</v>
      </c>
      <c r="K657" s="94">
        <f>K658+K659+K660</f>
        <v>124.75</v>
      </c>
      <c r="L657" s="4"/>
    </row>
    <row r="658" spans="1:12" ht="15" customHeight="1" x14ac:dyDescent="0.25">
      <c r="A658" s="138">
        <v>67841</v>
      </c>
      <c r="B658" s="55" t="s">
        <v>61</v>
      </c>
      <c r="C658" s="55">
        <v>82230</v>
      </c>
      <c r="D658" s="56" t="s">
        <v>694</v>
      </c>
      <c r="E658" s="57" t="s">
        <v>62</v>
      </c>
      <c r="F658" s="58">
        <v>6</v>
      </c>
      <c r="G658" s="59">
        <v>6</v>
      </c>
      <c r="H658" s="60">
        <v>4.3600000000000003</v>
      </c>
      <c r="I658" s="60">
        <v>10</v>
      </c>
      <c r="J658" s="60">
        <f t="shared" si="20"/>
        <v>14.36</v>
      </c>
      <c r="K658" s="139">
        <f t="shared" si="21"/>
        <v>86.16</v>
      </c>
      <c r="L658" s="4"/>
    </row>
    <row r="659" spans="1:12" ht="15" customHeight="1" x14ac:dyDescent="0.25">
      <c r="A659" s="142">
        <v>67842</v>
      </c>
      <c r="B659" s="67" t="s">
        <v>61</v>
      </c>
      <c r="C659" s="67">
        <v>82235</v>
      </c>
      <c r="D659" s="68" t="s">
        <v>873</v>
      </c>
      <c r="E659" s="17" t="s">
        <v>62</v>
      </c>
      <c r="F659" s="69">
        <v>1</v>
      </c>
      <c r="G659" s="16">
        <v>1</v>
      </c>
      <c r="H659" s="70">
        <v>13.33</v>
      </c>
      <c r="I659" s="70">
        <v>10</v>
      </c>
      <c r="J659" s="70">
        <f t="shared" si="20"/>
        <v>23.33</v>
      </c>
      <c r="K659" s="143">
        <f t="shared" si="21"/>
        <v>23.33</v>
      </c>
      <c r="L659" s="4"/>
    </row>
    <row r="660" spans="1:12" ht="15" customHeight="1" thickBot="1" x14ac:dyDescent="0.3">
      <c r="A660" s="140">
        <v>67843</v>
      </c>
      <c r="B660" s="61" t="s">
        <v>61</v>
      </c>
      <c r="C660" s="61">
        <v>81643</v>
      </c>
      <c r="D660" s="62" t="s">
        <v>874</v>
      </c>
      <c r="E660" s="63" t="s">
        <v>62</v>
      </c>
      <c r="F660" s="64">
        <v>1</v>
      </c>
      <c r="G660" s="65">
        <v>1</v>
      </c>
      <c r="H660" s="66">
        <v>11.26</v>
      </c>
      <c r="I660" s="66">
        <v>4</v>
      </c>
      <c r="J660" s="66">
        <f t="shared" si="20"/>
        <v>15.26</v>
      </c>
      <c r="K660" s="141">
        <f t="shared" si="21"/>
        <v>15.26</v>
      </c>
      <c r="L660" s="4"/>
    </row>
    <row r="661" spans="1:12" ht="20.100000000000001" customHeight="1" thickBot="1" x14ac:dyDescent="0.3">
      <c r="A661" s="86" t="s">
        <v>798</v>
      </c>
      <c r="B661" s="87" t="s">
        <v>65</v>
      </c>
      <c r="C661" s="88" t="s">
        <v>2</v>
      </c>
      <c r="D661" s="89" t="s">
        <v>137</v>
      </c>
      <c r="E661" s="90" t="s">
        <v>63</v>
      </c>
      <c r="F661" s="91" t="s">
        <v>2</v>
      </c>
      <c r="G661" s="87" t="s">
        <v>63</v>
      </c>
      <c r="H661" s="92">
        <v>0</v>
      </c>
      <c r="I661" s="92">
        <v>0</v>
      </c>
      <c r="J661" s="93">
        <f>J662+J663+J664</f>
        <v>52.4</v>
      </c>
      <c r="K661" s="94">
        <f>K662+K663+K664</f>
        <v>2313.2400000000002</v>
      </c>
      <c r="L661" s="4"/>
    </row>
    <row r="662" spans="1:12" ht="45" customHeight="1" x14ac:dyDescent="0.25">
      <c r="A662" s="138">
        <v>67851</v>
      </c>
      <c r="B662" s="55" t="s">
        <v>65</v>
      </c>
      <c r="C662" s="55">
        <v>89800</v>
      </c>
      <c r="D662" s="56" t="s">
        <v>875</v>
      </c>
      <c r="E662" s="57" t="s">
        <v>76</v>
      </c>
      <c r="F662" s="58">
        <v>42</v>
      </c>
      <c r="G662" s="59">
        <v>42</v>
      </c>
      <c r="H662" s="60">
        <v>16.91</v>
      </c>
      <c r="I662" s="60">
        <v>9</v>
      </c>
      <c r="J662" s="60">
        <f t="shared" si="20"/>
        <v>25.91</v>
      </c>
      <c r="K662" s="139">
        <f t="shared" si="21"/>
        <v>1088.22</v>
      </c>
      <c r="L662" s="4"/>
    </row>
    <row r="663" spans="1:12" ht="45" customHeight="1" x14ac:dyDescent="0.25">
      <c r="A663" s="142">
        <v>67852</v>
      </c>
      <c r="B663" s="67" t="s">
        <v>65</v>
      </c>
      <c r="C663" s="67">
        <v>89798</v>
      </c>
      <c r="D663" s="68" t="s">
        <v>696</v>
      </c>
      <c r="E663" s="17" t="s">
        <v>76</v>
      </c>
      <c r="F663" s="69">
        <v>90</v>
      </c>
      <c r="G663" s="16">
        <v>90</v>
      </c>
      <c r="H663" s="70">
        <v>10.63</v>
      </c>
      <c r="I663" s="70">
        <v>1</v>
      </c>
      <c r="J663" s="70">
        <f t="shared" si="20"/>
        <v>11.63</v>
      </c>
      <c r="K663" s="143">
        <f t="shared" si="21"/>
        <v>1046.7</v>
      </c>
      <c r="L663" s="4"/>
    </row>
    <row r="664" spans="1:12" ht="15" customHeight="1" thickBot="1" x14ac:dyDescent="0.3">
      <c r="A664" s="140">
        <v>67853</v>
      </c>
      <c r="B664" s="61" t="s">
        <v>61</v>
      </c>
      <c r="C664" s="61">
        <v>82301</v>
      </c>
      <c r="D664" s="62" t="s">
        <v>695</v>
      </c>
      <c r="E664" s="63" t="s">
        <v>76</v>
      </c>
      <c r="F664" s="64">
        <v>12</v>
      </c>
      <c r="G664" s="65">
        <v>12</v>
      </c>
      <c r="H664" s="66">
        <v>6.86</v>
      </c>
      <c r="I664" s="66">
        <v>8</v>
      </c>
      <c r="J664" s="66">
        <f t="shared" si="20"/>
        <v>14.86</v>
      </c>
      <c r="K664" s="141">
        <f t="shared" si="21"/>
        <v>178.32</v>
      </c>
      <c r="L664" s="4"/>
    </row>
    <row r="665" spans="1:12" ht="20.100000000000001" customHeight="1" thickBot="1" x14ac:dyDescent="0.3">
      <c r="A665" s="86" t="s">
        <v>799</v>
      </c>
      <c r="B665" s="87" t="s">
        <v>65</v>
      </c>
      <c r="C665" s="88" t="s">
        <v>2</v>
      </c>
      <c r="D665" s="89" t="s">
        <v>876</v>
      </c>
      <c r="E665" s="90" t="s">
        <v>63</v>
      </c>
      <c r="F665" s="91" t="s">
        <v>2</v>
      </c>
      <c r="G665" s="87" t="s">
        <v>63</v>
      </c>
      <c r="H665" s="92">
        <v>0</v>
      </c>
      <c r="I665" s="92">
        <v>0</v>
      </c>
      <c r="J665" s="93">
        <f>J666+J667+J668+J669</f>
        <v>150.26</v>
      </c>
      <c r="K665" s="94">
        <f>K666+K667+K668+K669</f>
        <v>563.29999999999995</v>
      </c>
      <c r="L665" s="4"/>
    </row>
    <row r="666" spans="1:12" ht="15" customHeight="1" x14ac:dyDescent="0.25">
      <c r="A666" s="138">
        <v>67861</v>
      </c>
      <c r="B666" s="55" t="s">
        <v>61</v>
      </c>
      <c r="C666" s="55">
        <v>81663</v>
      </c>
      <c r="D666" s="56" t="s">
        <v>699</v>
      </c>
      <c r="E666" s="57" t="s">
        <v>62</v>
      </c>
      <c r="F666" s="58">
        <v>5</v>
      </c>
      <c r="G666" s="59">
        <v>5</v>
      </c>
      <c r="H666" s="60">
        <v>38.479999999999997</v>
      </c>
      <c r="I666" s="60">
        <v>8</v>
      </c>
      <c r="J666" s="60">
        <f t="shared" si="20"/>
        <v>46.48</v>
      </c>
      <c r="K666" s="139">
        <f t="shared" si="21"/>
        <v>232.39999999999998</v>
      </c>
      <c r="L666" s="4"/>
    </row>
    <row r="667" spans="1:12" ht="30" customHeight="1" x14ac:dyDescent="0.25">
      <c r="A667" s="142">
        <v>67862</v>
      </c>
      <c r="B667" s="67" t="s">
        <v>61</v>
      </c>
      <c r="C667" s="67">
        <v>81752</v>
      </c>
      <c r="D667" s="68" t="s">
        <v>877</v>
      </c>
      <c r="E667" s="17" t="s">
        <v>62</v>
      </c>
      <c r="F667" s="69">
        <v>5</v>
      </c>
      <c r="G667" s="16">
        <v>5</v>
      </c>
      <c r="H667" s="70">
        <v>54.78</v>
      </c>
      <c r="I667" s="70">
        <v>2</v>
      </c>
      <c r="J667" s="70">
        <f t="shared" si="20"/>
        <v>56.78</v>
      </c>
      <c r="K667" s="143">
        <f t="shared" si="21"/>
        <v>283.89999999999998</v>
      </c>
      <c r="L667" s="4"/>
    </row>
    <row r="668" spans="1:12" ht="15" customHeight="1" x14ac:dyDescent="0.25">
      <c r="A668" s="142">
        <v>67863</v>
      </c>
      <c r="B668" s="67" t="s">
        <v>61</v>
      </c>
      <c r="C668" s="67">
        <v>81681</v>
      </c>
      <c r="D668" s="68" t="s">
        <v>878</v>
      </c>
      <c r="E668" s="17" t="s">
        <v>62</v>
      </c>
      <c r="F668" s="69">
        <v>1</v>
      </c>
      <c r="G668" s="16">
        <v>1</v>
      </c>
      <c r="H668" s="70">
        <v>9.94</v>
      </c>
      <c r="I668" s="70">
        <v>8</v>
      </c>
      <c r="J668" s="70">
        <f t="shared" si="20"/>
        <v>17.939999999999998</v>
      </c>
      <c r="K668" s="143">
        <f t="shared" si="21"/>
        <v>17.939999999999998</v>
      </c>
      <c r="L668" s="4"/>
    </row>
    <row r="669" spans="1:12" ht="15" customHeight="1" thickBot="1" x14ac:dyDescent="0.3">
      <c r="A669" s="140">
        <v>67864</v>
      </c>
      <c r="B669" s="61" t="s">
        <v>61</v>
      </c>
      <c r="C669" s="61">
        <v>81783</v>
      </c>
      <c r="D669" s="62" t="s">
        <v>879</v>
      </c>
      <c r="E669" s="63" t="s">
        <v>62</v>
      </c>
      <c r="F669" s="64">
        <v>1</v>
      </c>
      <c r="G669" s="65">
        <v>1</v>
      </c>
      <c r="H669" s="66">
        <v>27.06</v>
      </c>
      <c r="I669" s="66">
        <v>2</v>
      </c>
      <c r="J669" s="66">
        <f t="shared" si="20"/>
        <v>29.06</v>
      </c>
      <c r="K669" s="141">
        <f t="shared" si="21"/>
        <v>29.06</v>
      </c>
      <c r="L669" s="4"/>
    </row>
    <row r="670" spans="1:12" ht="20.100000000000001" customHeight="1" thickBot="1" x14ac:dyDescent="0.3">
      <c r="A670" s="77" t="s">
        <v>767</v>
      </c>
      <c r="B670" s="78" t="s">
        <v>65</v>
      </c>
      <c r="C670" s="79" t="s">
        <v>2</v>
      </c>
      <c r="D670" s="80" t="s">
        <v>138</v>
      </c>
      <c r="E670" s="81" t="s">
        <v>63</v>
      </c>
      <c r="F670" s="82" t="s">
        <v>2</v>
      </c>
      <c r="G670" s="78" t="s">
        <v>63</v>
      </c>
      <c r="H670" s="83">
        <v>0</v>
      </c>
      <c r="I670" s="83">
        <v>0</v>
      </c>
      <c r="J670" s="84">
        <f>J671+J672+J673+J674</f>
        <v>2817.44</v>
      </c>
      <c r="K670" s="85">
        <f>K671+K672+K673+K674</f>
        <v>4162.7300000000005</v>
      </c>
      <c r="L670" s="4"/>
    </row>
    <row r="671" spans="1:12" ht="30" customHeight="1" x14ac:dyDescent="0.25">
      <c r="A671" s="138">
        <v>67901</v>
      </c>
      <c r="B671" s="55" t="s">
        <v>61</v>
      </c>
      <c r="C671" s="55">
        <v>81825</v>
      </c>
      <c r="D671" s="56" t="s">
        <v>700</v>
      </c>
      <c r="E671" s="57" t="s">
        <v>62</v>
      </c>
      <c r="F671" s="58">
        <v>4</v>
      </c>
      <c r="G671" s="59">
        <v>4</v>
      </c>
      <c r="H671" s="60">
        <v>162.66</v>
      </c>
      <c r="I671" s="60">
        <v>200</v>
      </c>
      <c r="J671" s="60">
        <f t="shared" si="20"/>
        <v>362.65999999999997</v>
      </c>
      <c r="K671" s="139">
        <f t="shared" si="21"/>
        <v>1450.6399999999999</v>
      </c>
      <c r="L671" s="4"/>
    </row>
    <row r="672" spans="1:12" ht="30" customHeight="1" x14ac:dyDescent="0.25">
      <c r="A672" s="142">
        <v>67902</v>
      </c>
      <c r="B672" s="67" t="s">
        <v>61</v>
      </c>
      <c r="C672" s="67">
        <v>81826</v>
      </c>
      <c r="D672" s="68" t="s">
        <v>880</v>
      </c>
      <c r="E672" s="17" t="s">
        <v>62</v>
      </c>
      <c r="F672" s="69">
        <v>4</v>
      </c>
      <c r="G672" s="16">
        <v>4</v>
      </c>
      <c r="H672" s="70">
        <v>64.08</v>
      </c>
      <c r="I672" s="70">
        <v>10</v>
      </c>
      <c r="J672" s="70">
        <f t="shared" si="20"/>
        <v>74.08</v>
      </c>
      <c r="K672" s="143">
        <f t="shared" si="21"/>
        <v>296.32</v>
      </c>
      <c r="L672" s="4"/>
    </row>
    <row r="673" spans="1:12" ht="30" customHeight="1" x14ac:dyDescent="0.25">
      <c r="A673" s="142">
        <v>67903</v>
      </c>
      <c r="B673" s="67" t="s">
        <v>61</v>
      </c>
      <c r="C673" s="67">
        <v>81854</v>
      </c>
      <c r="D673" s="68" t="s">
        <v>881</v>
      </c>
      <c r="E673" s="17" t="s">
        <v>62</v>
      </c>
      <c r="F673" s="69">
        <v>1</v>
      </c>
      <c r="G673" s="16">
        <v>1</v>
      </c>
      <c r="H673" s="70">
        <v>1469.01</v>
      </c>
      <c r="I673" s="70">
        <v>900</v>
      </c>
      <c r="J673" s="70">
        <f t="shared" si="20"/>
        <v>2369.0100000000002</v>
      </c>
      <c r="K673" s="143">
        <f t="shared" si="21"/>
        <v>2369.0100000000002</v>
      </c>
      <c r="L673" s="4"/>
    </row>
    <row r="674" spans="1:12" ht="30" customHeight="1" thickBot="1" x14ac:dyDescent="0.3">
      <c r="A674" s="140">
        <v>67904</v>
      </c>
      <c r="B674" s="61" t="s">
        <v>61</v>
      </c>
      <c r="C674" s="61">
        <v>81885</v>
      </c>
      <c r="D674" s="62" t="s">
        <v>692</v>
      </c>
      <c r="E674" s="63" t="s">
        <v>62</v>
      </c>
      <c r="F674" s="64">
        <v>4</v>
      </c>
      <c r="G674" s="65">
        <v>4</v>
      </c>
      <c r="H674" s="66">
        <v>9.69</v>
      </c>
      <c r="I674" s="66">
        <v>2</v>
      </c>
      <c r="J674" s="66">
        <f t="shared" si="20"/>
        <v>11.69</v>
      </c>
      <c r="K674" s="141">
        <f t="shared" si="21"/>
        <v>46.76</v>
      </c>
      <c r="L674" s="4"/>
    </row>
    <row r="675" spans="1:12" ht="20.100000000000001" customHeight="1" thickBot="1" x14ac:dyDescent="0.3">
      <c r="A675" s="45" t="s">
        <v>733</v>
      </c>
      <c r="B675" s="46" t="s">
        <v>61</v>
      </c>
      <c r="C675" s="47" t="s">
        <v>2</v>
      </c>
      <c r="D675" s="48" t="s">
        <v>274</v>
      </c>
      <c r="E675" s="49" t="s">
        <v>63</v>
      </c>
      <c r="F675" s="50" t="s">
        <v>2</v>
      </c>
      <c r="G675" s="46" t="s">
        <v>63</v>
      </c>
      <c r="H675" s="51">
        <v>0</v>
      </c>
      <c r="I675" s="51">
        <v>0</v>
      </c>
      <c r="J675" s="52">
        <f>J676+J677+J678+J679</f>
        <v>267.81</v>
      </c>
      <c r="K675" s="53">
        <f>K676+K677+K678+K679</f>
        <v>14906.176200000002</v>
      </c>
      <c r="L675" s="4"/>
    </row>
    <row r="676" spans="1:12" ht="30" customHeight="1" x14ac:dyDescent="0.25">
      <c r="A676" s="138">
        <v>68001</v>
      </c>
      <c r="B676" s="55" t="s">
        <v>61</v>
      </c>
      <c r="C676" s="55">
        <v>100102</v>
      </c>
      <c r="D676" s="56" t="s">
        <v>882</v>
      </c>
      <c r="E676" s="57" t="s">
        <v>64</v>
      </c>
      <c r="F676" s="58">
        <v>12.48</v>
      </c>
      <c r="G676" s="59">
        <v>12.48</v>
      </c>
      <c r="H676" s="60">
        <v>47.78</v>
      </c>
      <c r="I676" s="60">
        <v>40</v>
      </c>
      <c r="J676" s="60">
        <f t="shared" si="20"/>
        <v>87.78</v>
      </c>
      <c r="K676" s="139">
        <f t="shared" si="21"/>
        <v>1095.4944</v>
      </c>
      <c r="L676" s="4"/>
    </row>
    <row r="677" spans="1:12" ht="30" customHeight="1" x14ac:dyDescent="0.25">
      <c r="A677" s="142">
        <v>68002</v>
      </c>
      <c r="B677" s="67" t="s">
        <v>61</v>
      </c>
      <c r="C677" s="67">
        <v>100160</v>
      </c>
      <c r="D677" s="68" t="s">
        <v>702</v>
      </c>
      <c r="E677" s="17" t="s">
        <v>64</v>
      </c>
      <c r="F677" s="69">
        <v>186.5</v>
      </c>
      <c r="G677" s="16">
        <v>186.5</v>
      </c>
      <c r="H677" s="70">
        <v>24.09</v>
      </c>
      <c r="I677" s="70">
        <v>10</v>
      </c>
      <c r="J677" s="70">
        <f t="shared" si="20"/>
        <v>34.090000000000003</v>
      </c>
      <c r="K677" s="143">
        <f t="shared" si="21"/>
        <v>6357.7850000000008</v>
      </c>
      <c r="L677" s="4"/>
    </row>
    <row r="678" spans="1:12" ht="45" customHeight="1" x14ac:dyDescent="0.25">
      <c r="A678" s="142">
        <v>68003</v>
      </c>
      <c r="B678" s="67" t="s">
        <v>65</v>
      </c>
      <c r="C678" s="67">
        <v>93201</v>
      </c>
      <c r="D678" s="68" t="s">
        <v>474</v>
      </c>
      <c r="E678" s="17" t="s">
        <v>76</v>
      </c>
      <c r="F678" s="69">
        <v>67</v>
      </c>
      <c r="G678" s="16">
        <v>67</v>
      </c>
      <c r="H678" s="70">
        <v>2.88</v>
      </c>
      <c r="I678" s="70">
        <v>4</v>
      </c>
      <c r="J678" s="70">
        <f t="shared" si="20"/>
        <v>6.88</v>
      </c>
      <c r="K678" s="143">
        <f t="shared" si="21"/>
        <v>460.96</v>
      </c>
      <c r="L678" s="4"/>
    </row>
    <row r="679" spans="1:12" ht="30" customHeight="1" thickBot="1" x14ac:dyDescent="0.3">
      <c r="A679" s="140">
        <v>68004</v>
      </c>
      <c r="B679" s="61" t="s">
        <v>61</v>
      </c>
      <c r="C679" s="61">
        <v>100501</v>
      </c>
      <c r="D679" s="62" t="s">
        <v>883</v>
      </c>
      <c r="E679" s="63" t="s">
        <v>64</v>
      </c>
      <c r="F679" s="64">
        <v>50.28</v>
      </c>
      <c r="G679" s="65">
        <v>50.28</v>
      </c>
      <c r="H679" s="66">
        <v>124.06</v>
      </c>
      <c r="I679" s="66">
        <v>15</v>
      </c>
      <c r="J679" s="66">
        <f t="shared" si="20"/>
        <v>139.06</v>
      </c>
      <c r="K679" s="141">
        <f t="shared" si="21"/>
        <v>6991.9368000000004</v>
      </c>
      <c r="L679" s="4"/>
    </row>
    <row r="680" spans="1:12" ht="20.100000000000001" customHeight="1" thickBot="1" x14ac:dyDescent="0.3">
      <c r="A680" s="45" t="s">
        <v>734</v>
      </c>
      <c r="B680" s="46" t="s">
        <v>61</v>
      </c>
      <c r="C680" s="47" t="s">
        <v>2</v>
      </c>
      <c r="D680" s="48" t="s">
        <v>95</v>
      </c>
      <c r="E680" s="49" t="s">
        <v>63</v>
      </c>
      <c r="F680" s="50" t="s">
        <v>2</v>
      </c>
      <c r="G680" s="46" t="s">
        <v>63</v>
      </c>
      <c r="H680" s="51">
        <v>0</v>
      </c>
      <c r="I680" s="51">
        <v>0</v>
      </c>
      <c r="J680" s="52">
        <f>J681+J683</f>
        <v>40.32</v>
      </c>
      <c r="K680" s="53">
        <f>K681+K683</f>
        <v>3569.7340999999997</v>
      </c>
      <c r="L680" s="4"/>
    </row>
    <row r="681" spans="1:12" ht="20.100000000000001" customHeight="1" thickBot="1" x14ac:dyDescent="0.3">
      <c r="A681" s="77" t="s">
        <v>768</v>
      </c>
      <c r="B681" s="78" t="s">
        <v>61</v>
      </c>
      <c r="C681" s="79" t="s">
        <v>2</v>
      </c>
      <c r="D681" s="80" t="s">
        <v>475</v>
      </c>
      <c r="E681" s="81" t="s">
        <v>63</v>
      </c>
      <c r="F681" s="82" t="s">
        <v>2</v>
      </c>
      <c r="G681" s="78" t="s">
        <v>63</v>
      </c>
      <c r="H681" s="83">
        <v>0</v>
      </c>
      <c r="I681" s="83">
        <v>0</v>
      </c>
      <c r="J681" s="84">
        <f>J682</f>
        <v>22.810000000000002</v>
      </c>
      <c r="K681" s="85">
        <f>K682</f>
        <v>2348.0614</v>
      </c>
      <c r="L681" s="4"/>
    </row>
    <row r="682" spans="1:12" ht="15" customHeight="1" thickBot="1" x14ac:dyDescent="0.3">
      <c r="A682" s="144">
        <v>69101</v>
      </c>
      <c r="B682" s="71" t="s">
        <v>61</v>
      </c>
      <c r="C682" s="71">
        <v>120902</v>
      </c>
      <c r="D682" s="72" t="s">
        <v>476</v>
      </c>
      <c r="E682" s="73" t="s">
        <v>64</v>
      </c>
      <c r="F682" s="74">
        <v>102.94</v>
      </c>
      <c r="G682" s="75">
        <v>102.94</v>
      </c>
      <c r="H682" s="76">
        <v>12.81</v>
      </c>
      <c r="I682" s="76">
        <v>10</v>
      </c>
      <c r="J682" s="76">
        <f t="shared" si="20"/>
        <v>22.810000000000002</v>
      </c>
      <c r="K682" s="145">
        <f t="shared" si="21"/>
        <v>2348.0614</v>
      </c>
      <c r="L682" s="4"/>
    </row>
    <row r="683" spans="1:12" ht="20.100000000000001" customHeight="1" thickBot="1" x14ac:dyDescent="0.3">
      <c r="A683" s="77" t="s">
        <v>769</v>
      </c>
      <c r="B683" s="78" t="s">
        <v>61</v>
      </c>
      <c r="C683" s="79" t="s">
        <v>2</v>
      </c>
      <c r="D683" s="80" t="s">
        <v>703</v>
      </c>
      <c r="E683" s="81" t="s">
        <v>63</v>
      </c>
      <c r="F683" s="82" t="s">
        <v>2</v>
      </c>
      <c r="G683" s="78" t="s">
        <v>63</v>
      </c>
      <c r="H683" s="83">
        <v>0</v>
      </c>
      <c r="I683" s="83">
        <v>0</v>
      </c>
      <c r="J683" s="84">
        <f>J684</f>
        <v>17.509999999999998</v>
      </c>
      <c r="K683" s="85">
        <f>K684</f>
        <v>1221.6726999999998</v>
      </c>
      <c r="L683" s="4"/>
    </row>
    <row r="684" spans="1:12" ht="30" customHeight="1" thickBot="1" x14ac:dyDescent="0.3">
      <c r="A684" s="144">
        <v>69201</v>
      </c>
      <c r="B684" s="71" t="s">
        <v>61</v>
      </c>
      <c r="C684" s="71">
        <v>120209</v>
      </c>
      <c r="D684" s="72" t="s">
        <v>704</v>
      </c>
      <c r="E684" s="73" t="s">
        <v>64</v>
      </c>
      <c r="F684" s="74">
        <v>69.77</v>
      </c>
      <c r="G684" s="75">
        <v>69.77</v>
      </c>
      <c r="H684" s="76">
        <v>12.51</v>
      </c>
      <c r="I684" s="76">
        <v>5</v>
      </c>
      <c r="J684" s="76">
        <f t="shared" si="20"/>
        <v>17.509999999999998</v>
      </c>
      <c r="K684" s="145">
        <f t="shared" si="21"/>
        <v>1221.6726999999998</v>
      </c>
      <c r="L684" s="4"/>
    </row>
    <row r="685" spans="1:12" ht="20.100000000000001" customHeight="1" thickBot="1" x14ac:dyDescent="0.3">
      <c r="A685" s="45" t="s">
        <v>735</v>
      </c>
      <c r="B685" s="46" t="s">
        <v>61</v>
      </c>
      <c r="C685" s="47" t="s">
        <v>2</v>
      </c>
      <c r="D685" s="48" t="s">
        <v>277</v>
      </c>
      <c r="E685" s="49" t="s">
        <v>63</v>
      </c>
      <c r="F685" s="50" t="s">
        <v>2</v>
      </c>
      <c r="G685" s="46" t="s">
        <v>63</v>
      </c>
      <c r="H685" s="51">
        <v>0</v>
      </c>
      <c r="I685" s="51">
        <v>0</v>
      </c>
      <c r="J685" s="52">
        <f>J686</f>
        <v>10.5</v>
      </c>
      <c r="K685" s="53">
        <f>K686</f>
        <v>45475.5</v>
      </c>
      <c r="L685" s="4"/>
    </row>
    <row r="686" spans="1:12" ht="75" customHeight="1" thickBot="1" x14ac:dyDescent="0.3">
      <c r="A686" s="138">
        <v>610001</v>
      </c>
      <c r="B686" s="55" t="s">
        <v>65</v>
      </c>
      <c r="C686" s="55">
        <v>100775</v>
      </c>
      <c r="D686" s="56" t="s">
        <v>589</v>
      </c>
      <c r="E686" s="57" t="s">
        <v>82</v>
      </c>
      <c r="F686" s="58">
        <v>4331</v>
      </c>
      <c r="G686" s="59">
        <v>4331</v>
      </c>
      <c r="H686" s="60">
        <v>10</v>
      </c>
      <c r="I686" s="60">
        <v>0.5</v>
      </c>
      <c r="J686" s="60">
        <f t="shared" si="20"/>
        <v>10.5</v>
      </c>
      <c r="K686" s="139">
        <f t="shared" si="21"/>
        <v>45475.5</v>
      </c>
      <c r="L686" s="4"/>
    </row>
    <row r="687" spans="1:12" ht="20.100000000000001" customHeight="1" thickBot="1" x14ac:dyDescent="0.3">
      <c r="A687" s="45" t="s">
        <v>736</v>
      </c>
      <c r="B687" s="46" t="s">
        <v>65</v>
      </c>
      <c r="C687" s="47" t="s">
        <v>2</v>
      </c>
      <c r="D687" s="48" t="s">
        <v>96</v>
      </c>
      <c r="E687" s="49" t="s">
        <v>63</v>
      </c>
      <c r="F687" s="50" t="s">
        <v>2</v>
      </c>
      <c r="G687" s="46" t="s">
        <v>63</v>
      </c>
      <c r="H687" s="51">
        <v>0</v>
      </c>
      <c r="I687" s="51">
        <v>0</v>
      </c>
      <c r="J687" s="52">
        <f>J688+J689+J690+J691</f>
        <v>103</v>
      </c>
      <c r="K687" s="53">
        <f>K688+K689+K690+K691</f>
        <v>12984.2516</v>
      </c>
      <c r="L687" s="4"/>
    </row>
    <row r="688" spans="1:12" ht="30" customHeight="1" x14ac:dyDescent="0.25">
      <c r="A688" s="138">
        <v>611001</v>
      </c>
      <c r="B688" s="55" t="s">
        <v>61</v>
      </c>
      <c r="C688" s="55">
        <v>160100</v>
      </c>
      <c r="D688" s="56" t="s">
        <v>478</v>
      </c>
      <c r="E688" s="57" t="s">
        <v>64</v>
      </c>
      <c r="F688" s="58">
        <v>269.33999999999997</v>
      </c>
      <c r="G688" s="59">
        <v>269.33999999999997</v>
      </c>
      <c r="H688" s="60">
        <v>39.840000000000003</v>
      </c>
      <c r="I688" s="60">
        <v>2</v>
      </c>
      <c r="J688" s="60">
        <f t="shared" si="20"/>
        <v>41.84</v>
      </c>
      <c r="K688" s="139">
        <f t="shared" si="21"/>
        <v>11269.185600000001</v>
      </c>
      <c r="L688" s="4"/>
    </row>
    <row r="689" spans="1:12" ht="30" customHeight="1" x14ac:dyDescent="0.25">
      <c r="A689" s="142">
        <v>611002</v>
      </c>
      <c r="B689" s="67" t="s">
        <v>61</v>
      </c>
      <c r="C689" s="67">
        <v>160101</v>
      </c>
      <c r="D689" s="68" t="s">
        <v>479</v>
      </c>
      <c r="E689" s="17" t="s">
        <v>76</v>
      </c>
      <c r="F689" s="69">
        <v>20.100000000000001</v>
      </c>
      <c r="G689" s="16">
        <v>20.100000000000001</v>
      </c>
      <c r="H689" s="70">
        <v>20</v>
      </c>
      <c r="I689" s="70">
        <v>10</v>
      </c>
      <c r="J689" s="70">
        <f t="shared" si="20"/>
        <v>30</v>
      </c>
      <c r="K689" s="143">
        <f t="shared" si="21"/>
        <v>603</v>
      </c>
      <c r="L689" s="4"/>
    </row>
    <row r="690" spans="1:12" ht="15" customHeight="1" x14ac:dyDescent="0.25">
      <c r="A690" s="142">
        <v>611003</v>
      </c>
      <c r="B690" s="67" t="s">
        <v>61</v>
      </c>
      <c r="C690" s="67">
        <v>160403</v>
      </c>
      <c r="D690" s="68" t="s">
        <v>97</v>
      </c>
      <c r="E690" s="17" t="s">
        <v>76</v>
      </c>
      <c r="F690" s="69">
        <v>40.200000000000003</v>
      </c>
      <c r="G690" s="16">
        <v>40.200000000000003</v>
      </c>
      <c r="H690" s="70">
        <v>10.67</v>
      </c>
      <c r="I690" s="70">
        <v>10</v>
      </c>
      <c r="J690" s="70">
        <f t="shared" si="20"/>
        <v>20.67</v>
      </c>
      <c r="K690" s="143">
        <f t="shared" si="21"/>
        <v>830.93400000000008</v>
      </c>
      <c r="L690" s="4"/>
    </row>
    <row r="691" spans="1:12" ht="15" customHeight="1" thickBot="1" x14ac:dyDescent="0.3">
      <c r="A691" s="140">
        <v>611004</v>
      </c>
      <c r="B691" s="61" t="s">
        <v>61</v>
      </c>
      <c r="C691" s="61">
        <v>160404</v>
      </c>
      <c r="D691" s="62" t="s">
        <v>480</v>
      </c>
      <c r="E691" s="63" t="s">
        <v>76</v>
      </c>
      <c r="F691" s="64">
        <v>26.8</v>
      </c>
      <c r="G691" s="65">
        <v>26.8</v>
      </c>
      <c r="H691" s="66">
        <v>0.49</v>
      </c>
      <c r="I691" s="66">
        <v>10</v>
      </c>
      <c r="J691" s="66">
        <f t="shared" si="20"/>
        <v>10.49</v>
      </c>
      <c r="K691" s="141">
        <f t="shared" si="21"/>
        <v>281.13200000000001</v>
      </c>
      <c r="L691" s="4"/>
    </row>
    <row r="692" spans="1:12" ht="20.100000000000001" customHeight="1" thickBot="1" x14ac:dyDescent="0.3">
      <c r="A692" s="45" t="s">
        <v>737</v>
      </c>
      <c r="B692" s="46" t="s">
        <v>65</v>
      </c>
      <c r="C692" s="47" t="s">
        <v>2</v>
      </c>
      <c r="D692" s="48" t="s">
        <v>282</v>
      </c>
      <c r="E692" s="49" t="s">
        <v>63</v>
      </c>
      <c r="F692" s="50" t="s">
        <v>2</v>
      </c>
      <c r="G692" s="46" t="s">
        <v>63</v>
      </c>
      <c r="H692" s="51">
        <v>0</v>
      </c>
      <c r="I692" s="51">
        <v>0</v>
      </c>
      <c r="J692" s="52">
        <f>J693+J696+J698</f>
        <v>2917.7699999999995</v>
      </c>
      <c r="K692" s="53">
        <f>K693+K696+K698</f>
        <v>18490.856099999997</v>
      </c>
      <c r="L692" s="4"/>
    </row>
    <row r="693" spans="1:12" ht="20.100000000000001" customHeight="1" thickBot="1" x14ac:dyDescent="0.3">
      <c r="A693" s="77" t="s">
        <v>770</v>
      </c>
      <c r="B693" s="78" t="s">
        <v>61</v>
      </c>
      <c r="C693" s="78">
        <v>180501</v>
      </c>
      <c r="D693" s="80" t="s">
        <v>139</v>
      </c>
      <c r="E693" s="81" t="s">
        <v>64</v>
      </c>
      <c r="F693" s="82" t="s">
        <v>2</v>
      </c>
      <c r="G693" s="78" t="s">
        <v>63</v>
      </c>
      <c r="H693" s="83">
        <v>663.01</v>
      </c>
      <c r="I693" s="83">
        <v>45.72</v>
      </c>
      <c r="J693" s="84">
        <f>J694+J695</f>
        <v>1220.58</v>
      </c>
      <c r="K693" s="85">
        <f>K694+K695</f>
        <v>14617.589399999999</v>
      </c>
      <c r="L693" s="4"/>
    </row>
    <row r="694" spans="1:12" ht="30" customHeight="1" x14ac:dyDescent="0.25">
      <c r="A694" s="138">
        <v>612101</v>
      </c>
      <c r="B694" s="55" t="s">
        <v>61</v>
      </c>
      <c r="C694" s="55">
        <v>180501</v>
      </c>
      <c r="D694" s="56" t="s">
        <v>481</v>
      </c>
      <c r="E694" s="57" t="s">
        <v>64</v>
      </c>
      <c r="F694" s="58">
        <v>19.559999999999999</v>
      </c>
      <c r="G694" s="59">
        <v>19.559999999999999</v>
      </c>
      <c r="H694" s="60">
        <v>663.01</v>
      </c>
      <c r="I694" s="60">
        <v>20</v>
      </c>
      <c r="J694" s="60">
        <f t="shared" si="20"/>
        <v>683.01</v>
      </c>
      <c r="K694" s="139">
        <f t="shared" si="21"/>
        <v>13359.675599999999</v>
      </c>
      <c r="L694" s="4"/>
    </row>
    <row r="695" spans="1:12" ht="30" customHeight="1" thickBot="1" x14ac:dyDescent="0.3">
      <c r="A695" s="140">
        <v>612102</v>
      </c>
      <c r="B695" s="61" t="s">
        <v>61</v>
      </c>
      <c r="C695" s="61">
        <v>180505</v>
      </c>
      <c r="D695" s="62" t="s">
        <v>884</v>
      </c>
      <c r="E695" s="63" t="s">
        <v>64</v>
      </c>
      <c r="F695" s="64">
        <v>2.34</v>
      </c>
      <c r="G695" s="65">
        <v>2.34</v>
      </c>
      <c r="H695" s="66">
        <v>517.57000000000005</v>
      </c>
      <c r="I695" s="66">
        <v>20</v>
      </c>
      <c r="J695" s="66">
        <f t="shared" si="20"/>
        <v>537.57000000000005</v>
      </c>
      <c r="K695" s="141">
        <f t="shared" si="21"/>
        <v>1257.9138</v>
      </c>
      <c r="L695" s="4"/>
    </row>
    <row r="696" spans="1:12" ht="20.100000000000001" customHeight="1" thickBot="1" x14ac:dyDescent="0.3">
      <c r="A696" s="77" t="s">
        <v>771</v>
      </c>
      <c r="B696" s="78" t="s">
        <v>61</v>
      </c>
      <c r="C696" s="79" t="s">
        <v>2</v>
      </c>
      <c r="D696" s="80" t="s">
        <v>885</v>
      </c>
      <c r="E696" s="81" t="s">
        <v>63</v>
      </c>
      <c r="F696" s="82" t="s">
        <v>2</v>
      </c>
      <c r="G696" s="78" t="s">
        <v>63</v>
      </c>
      <c r="H696" s="83">
        <v>0</v>
      </c>
      <c r="I696" s="83">
        <v>0</v>
      </c>
      <c r="J696" s="84">
        <f>J697</f>
        <v>288.33</v>
      </c>
      <c r="K696" s="85">
        <f>K697</f>
        <v>1369.5674999999999</v>
      </c>
      <c r="L696" s="4"/>
    </row>
    <row r="697" spans="1:12" ht="15" customHeight="1" thickBot="1" x14ac:dyDescent="0.3">
      <c r="A697" s="144">
        <v>612201</v>
      </c>
      <c r="B697" s="71" t="s">
        <v>61</v>
      </c>
      <c r="C697" s="71">
        <v>180303</v>
      </c>
      <c r="D697" s="72" t="s">
        <v>886</v>
      </c>
      <c r="E697" s="73" t="s">
        <v>64</v>
      </c>
      <c r="F697" s="74">
        <v>4.75</v>
      </c>
      <c r="G697" s="75">
        <v>4.75</v>
      </c>
      <c r="H697" s="76">
        <v>268.33</v>
      </c>
      <c r="I697" s="76">
        <v>20</v>
      </c>
      <c r="J697" s="76">
        <f t="shared" si="20"/>
        <v>288.33</v>
      </c>
      <c r="K697" s="145">
        <f t="shared" si="21"/>
        <v>1369.5674999999999</v>
      </c>
      <c r="L697" s="4"/>
    </row>
    <row r="698" spans="1:12" ht="20.100000000000001" customHeight="1" thickBot="1" x14ac:dyDescent="0.3">
      <c r="A698" s="77" t="s">
        <v>772</v>
      </c>
      <c r="B698" s="78" t="s">
        <v>61</v>
      </c>
      <c r="C698" s="79" t="s">
        <v>2</v>
      </c>
      <c r="D698" s="80" t="s">
        <v>99</v>
      </c>
      <c r="E698" s="81" t="s">
        <v>63</v>
      </c>
      <c r="F698" s="82" t="s">
        <v>2</v>
      </c>
      <c r="G698" s="78" t="s">
        <v>63</v>
      </c>
      <c r="H698" s="83">
        <v>0</v>
      </c>
      <c r="I698" s="83">
        <v>0</v>
      </c>
      <c r="J698" s="84">
        <f>J699+J700+J701</f>
        <v>1408.86</v>
      </c>
      <c r="K698" s="85">
        <f>K699+K700+K701</f>
        <v>2503.6992</v>
      </c>
      <c r="L698" s="4"/>
    </row>
    <row r="699" spans="1:12" ht="15" customHeight="1" x14ac:dyDescent="0.25">
      <c r="A699" s="138">
        <v>612301</v>
      </c>
      <c r="B699" s="55" t="s">
        <v>61</v>
      </c>
      <c r="C699" s="55">
        <v>180380</v>
      </c>
      <c r="D699" s="56" t="s">
        <v>709</v>
      </c>
      <c r="E699" s="57" t="s">
        <v>64</v>
      </c>
      <c r="F699" s="58">
        <v>0.72</v>
      </c>
      <c r="G699" s="59">
        <v>0.72</v>
      </c>
      <c r="H699" s="60">
        <v>717.9</v>
      </c>
      <c r="I699" s="60">
        <v>20</v>
      </c>
      <c r="J699" s="60">
        <f t="shared" ref="J699:J755" si="22">H699+I699</f>
        <v>737.9</v>
      </c>
      <c r="K699" s="139">
        <f t="shared" ref="K699:K755" si="23">F699*J699</f>
        <v>531.28800000000001</v>
      </c>
      <c r="L699" s="4"/>
    </row>
    <row r="700" spans="1:12" ht="30" customHeight="1" x14ac:dyDescent="0.25">
      <c r="A700" s="142">
        <v>612302</v>
      </c>
      <c r="B700" s="67" t="s">
        <v>61</v>
      </c>
      <c r="C700" s="67">
        <v>180401</v>
      </c>
      <c r="D700" s="68" t="s">
        <v>708</v>
      </c>
      <c r="E700" s="17" t="s">
        <v>64</v>
      </c>
      <c r="F700" s="69">
        <v>2.4</v>
      </c>
      <c r="G700" s="16">
        <v>2.4</v>
      </c>
      <c r="H700" s="70">
        <v>219.88</v>
      </c>
      <c r="I700" s="70">
        <v>20</v>
      </c>
      <c r="J700" s="70">
        <f t="shared" si="22"/>
        <v>239.88</v>
      </c>
      <c r="K700" s="143">
        <f t="shared" si="23"/>
        <v>575.71199999999999</v>
      </c>
      <c r="L700" s="4"/>
    </row>
    <row r="701" spans="1:12" ht="30" customHeight="1" thickBot="1" x14ac:dyDescent="0.3">
      <c r="A701" s="140">
        <v>612303</v>
      </c>
      <c r="B701" s="61" t="s">
        <v>61</v>
      </c>
      <c r="C701" s="61">
        <v>180381</v>
      </c>
      <c r="D701" s="62" t="s">
        <v>707</v>
      </c>
      <c r="E701" s="63" t="s">
        <v>64</v>
      </c>
      <c r="F701" s="64">
        <v>3.24</v>
      </c>
      <c r="G701" s="65">
        <v>3.24</v>
      </c>
      <c r="H701" s="66">
        <v>411.08</v>
      </c>
      <c r="I701" s="66">
        <v>20</v>
      </c>
      <c r="J701" s="66">
        <f t="shared" si="22"/>
        <v>431.08</v>
      </c>
      <c r="K701" s="141">
        <f t="shared" si="23"/>
        <v>1396.6992</v>
      </c>
      <c r="L701" s="4"/>
    </row>
    <row r="702" spans="1:12" ht="20.100000000000001" customHeight="1" thickBot="1" x14ac:dyDescent="0.3">
      <c r="A702" s="45" t="s">
        <v>738</v>
      </c>
      <c r="B702" s="46" t="s">
        <v>65</v>
      </c>
      <c r="C702" s="47" t="s">
        <v>2</v>
      </c>
      <c r="D702" s="48" t="s">
        <v>100</v>
      </c>
      <c r="E702" s="49" t="s">
        <v>63</v>
      </c>
      <c r="F702" s="50" t="s">
        <v>2</v>
      </c>
      <c r="G702" s="46" t="s">
        <v>63</v>
      </c>
      <c r="H702" s="51">
        <v>0</v>
      </c>
      <c r="I702" s="51">
        <v>0</v>
      </c>
      <c r="J702" s="52">
        <f>J703</f>
        <v>186.2</v>
      </c>
      <c r="K702" s="53">
        <f>K703</f>
        <v>1184.232</v>
      </c>
      <c r="L702" s="4"/>
    </row>
    <row r="703" spans="1:12" ht="15" customHeight="1" thickBot="1" x14ac:dyDescent="0.3">
      <c r="A703" s="144">
        <v>613001</v>
      </c>
      <c r="B703" s="71" t="s">
        <v>61</v>
      </c>
      <c r="C703" s="71">
        <v>190105</v>
      </c>
      <c r="D703" s="72" t="s">
        <v>887</v>
      </c>
      <c r="E703" s="73" t="s">
        <v>64</v>
      </c>
      <c r="F703" s="74">
        <v>6.36</v>
      </c>
      <c r="G703" s="75">
        <v>6.36</v>
      </c>
      <c r="H703" s="76">
        <v>186.2</v>
      </c>
      <c r="I703" s="76">
        <v>0</v>
      </c>
      <c r="J703" s="76">
        <f t="shared" si="22"/>
        <v>186.2</v>
      </c>
      <c r="K703" s="145">
        <f t="shared" si="23"/>
        <v>1184.232</v>
      </c>
      <c r="L703" s="4"/>
    </row>
    <row r="704" spans="1:12" ht="20.100000000000001" customHeight="1" thickBot="1" x14ac:dyDescent="0.3">
      <c r="A704" s="45" t="s">
        <v>739</v>
      </c>
      <c r="B704" s="46" t="s">
        <v>65</v>
      </c>
      <c r="C704" s="47" t="s">
        <v>2</v>
      </c>
      <c r="D704" s="48" t="s">
        <v>285</v>
      </c>
      <c r="E704" s="49" t="s">
        <v>63</v>
      </c>
      <c r="F704" s="50" t="s">
        <v>2</v>
      </c>
      <c r="G704" s="46" t="s">
        <v>63</v>
      </c>
      <c r="H704" s="51">
        <v>0</v>
      </c>
      <c r="I704" s="51">
        <v>0</v>
      </c>
      <c r="J704" s="52">
        <f>J705+J706+J707+J708</f>
        <v>81.97</v>
      </c>
      <c r="K704" s="53">
        <f>K705+K706+K707+K708</f>
        <v>19343.378400000001</v>
      </c>
      <c r="L704" s="4"/>
    </row>
    <row r="705" spans="1:12" ht="15" customHeight="1" x14ac:dyDescent="0.25">
      <c r="A705" s="138">
        <v>614001</v>
      </c>
      <c r="B705" s="55" t="s">
        <v>61</v>
      </c>
      <c r="C705" s="55">
        <v>200150</v>
      </c>
      <c r="D705" s="56" t="s">
        <v>484</v>
      </c>
      <c r="E705" s="57" t="s">
        <v>64</v>
      </c>
      <c r="F705" s="58">
        <v>332.68</v>
      </c>
      <c r="G705" s="59">
        <v>332.68</v>
      </c>
      <c r="H705" s="60">
        <v>3.7</v>
      </c>
      <c r="I705" s="60">
        <v>1</v>
      </c>
      <c r="J705" s="60">
        <f t="shared" si="22"/>
        <v>4.7</v>
      </c>
      <c r="K705" s="139">
        <f t="shared" si="23"/>
        <v>1563.596</v>
      </c>
      <c r="L705" s="4"/>
    </row>
    <row r="706" spans="1:12" ht="90" customHeight="1" x14ac:dyDescent="0.25">
      <c r="A706" s="142">
        <v>614002</v>
      </c>
      <c r="B706" s="67" t="s">
        <v>65</v>
      </c>
      <c r="C706" s="67">
        <v>87553</v>
      </c>
      <c r="D706" s="68" t="s">
        <v>888</v>
      </c>
      <c r="E706" s="17" t="s">
        <v>64</v>
      </c>
      <c r="F706" s="69">
        <v>261.8</v>
      </c>
      <c r="G706" s="16">
        <v>261.8</v>
      </c>
      <c r="H706" s="70">
        <v>13.51</v>
      </c>
      <c r="I706" s="70">
        <v>3</v>
      </c>
      <c r="J706" s="70">
        <f t="shared" si="22"/>
        <v>16.509999999999998</v>
      </c>
      <c r="K706" s="143">
        <f t="shared" si="23"/>
        <v>4322.3179999999993</v>
      </c>
      <c r="L706" s="4"/>
    </row>
    <row r="707" spans="1:12" ht="15" customHeight="1" x14ac:dyDescent="0.25">
      <c r="A707" s="142">
        <v>614003</v>
      </c>
      <c r="B707" s="67" t="s">
        <v>61</v>
      </c>
      <c r="C707" s="67">
        <v>200403</v>
      </c>
      <c r="D707" s="68" t="s">
        <v>101</v>
      </c>
      <c r="E707" s="17" t="s">
        <v>64</v>
      </c>
      <c r="F707" s="69">
        <v>70.88</v>
      </c>
      <c r="G707" s="16">
        <v>70.88</v>
      </c>
      <c r="H707" s="70">
        <v>2.83</v>
      </c>
      <c r="I707" s="70">
        <v>10</v>
      </c>
      <c r="J707" s="70">
        <f t="shared" si="22"/>
        <v>12.83</v>
      </c>
      <c r="K707" s="143">
        <f t="shared" si="23"/>
        <v>909.3904</v>
      </c>
      <c r="L707" s="4"/>
    </row>
    <row r="708" spans="1:12" ht="60" customHeight="1" thickBot="1" x14ac:dyDescent="0.3">
      <c r="A708" s="142">
        <v>614004</v>
      </c>
      <c r="B708" s="67" t="s">
        <v>65</v>
      </c>
      <c r="C708" s="67">
        <v>87273</v>
      </c>
      <c r="D708" s="68" t="s">
        <v>889</v>
      </c>
      <c r="E708" s="17" t="s">
        <v>64</v>
      </c>
      <c r="F708" s="69">
        <v>261.8</v>
      </c>
      <c r="G708" s="16">
        <v>261.8</v>
      </c>
      <c r="H708" s="70">
        <v>37.93</v>
      </c>
      <c r="I708" s="70">
        <v>10</v>
      </c>
      <c r="J708" s="70">
        <f t="shared" si="22"/>
        <v>47.93</v>
      </c>
      <c r="K708" s="143">
        <f t="shared" si="23"/>
        <v>12548.074000000001</v>
      </c>
      <c r="L708" s="4"/>
    </row>
    <row r="709" spans="1:12" ht="20.100000000000001" customHeight="1" thickBot="1" x14ac:dyDescent="0.3">
      <c r="A709" s="45" t="s">
        <v>740</v>
      </c>
      <c r="B709" s="46" t="s">
        <v>65</v>
      </c>
      <c r="C709" s="47" t="s">
        <v>2</v>
      </c>
      <c r="D709" s="48" t="s">
        <v>102</v>
      </c>
      <c r="E709" s="49" t="s">
        <v>63</v>
      </c>
      <c r="F709" s="50" t="s">
        <v>2</v>
      </c>
      <c r="G709" s="46" t="s">
        <v>63</v>
      </c>
      <c r="H709" s="51">
        <v>0</v>
      </c>
      <c r="I709" s="51">
        <v>0</v>
      </c>
      <c r="J709" s="52">
        <f>J710+J711</f>
        <v>83.7</v>
      </c>
      <c r="K709" s="53">
        <f>K710+K711</f>
        <v>6697.0955000000013</v>
      </c>
      <c r="L709" s="4"/>
    </row>
    <row r="710" spans="1:12" ht="30" customHeight="1" x14ac:dyDescent="0.25">
      <c r="A710" s="138">
        <v>615001</v>
      </c>
      <c r="B710" s="55" t="s">
        <v>61</v>
      </c>
      <c r="C710" s="55">
        <v>210499</v>
      </c>
      <c r="D710" s="56" t="s">
        <v>712</v>
      </c>
      <c r="E710" s="57" t="s">
        <v>64</v>
      </c>
      <c r="F710" s="58">
        <v>76.790000000000006</v>
      </c>
      <c r="G710" s="59">
        <v>76.790000000000006</v>
      </c>
      <c r="H710" s="60">
        <v>63.45</v>
      </c>
      <c r="I710" s="60">
        <v>5</v>
      </c>
      <c r="J710" s="60">
        <f t="shared" si="22"/>
        <v>68.45</v>
      </c>
      <c r="K710" s="139">
        <f t="shared" si="23"/>
        <v>5256.2755000000006</v>
      </c>
      <c r="L710" s="4"/>
    </row>
    <row r="711" spans="1:12" ht="15" customHeight="1" thickBot="1" x14ac:dyDescent="0.3">
      <c r="A711" s="140">
        <v>615002</v>
      </c>
      <c r="B711" s="61" t="s">
        <v>61</v>
      </c>
      <c r="C711" s="61">
        <v>210506</v>
      </c>
      <c r="D711" s="62" t="s">
        <v>713</v>
      </c>
      <c r="E711" s="63" t="s">
        <v>76</v>
      </c>
      <c r="F711" s="64">
        <v>94.48</v>
      </c>
      <c r="G711" s="65">
        <v>94.48</v>
      </c>
      <c r="H711" s="66">
        <v>15.25</v>
      </c>
      <c r="I711" s="66">
        <v>0</v>
      </c>
      <c r="J711" s="66">
        <f t="shared" si="22"/>
        <v>15.25</v>
      </c>
      <c r="K711" s="141">
        <f t="shared" si="23"/>
        <v>1440.8200000000002</v>
      </c>
      <c r="L711" s="4"/>
    </row>
    <row r="712" spans="1:12" ht="20.100000000000001" customHeight="1" thickBot="1" x14ac:dyDescent="0.3">
      <c r="A712" s="45" t="s">
        <v>741</v>
      </c>
      <c r="B712" s="46" t="s">
        <v>65</v>
      </c>
      <c r="C712" s="47" t="s">
        <v>2</v>
      </c>
      <c r="D712" s="48" t="s">
        <v>288</v>
      </c>
      <c r="E712" s="49" t="s">
        <v>63</v>
      </c>
      <c r="F712" s="50" t="s">
        <v>2</v>
      </c>
      <c r="G712" s="46" t="s">
        <v>63</v>
      </c>
      <c r="H712" s="51">
        <v>0</v>
      </c>
      <c r="I712" s="51">
        <v>0</v>
      </c>
      <c r="J712" s="52">
        <f>J713+J715+J718+J721</f>
        <v>635.34999999999991</v>
      </c>
      <c r="K712" s="53">
        <f>K713+K715+K718+K721</f>
        <v>29001.688999999998</v>
      </c>
      <c r="L712" s="4"/>
    </row>
    <row r="713" spans="1:12" ht="20.100000000000001" customHeight="1" thickBot="1" x14ac:dyDescent="0.3">
      <c r="A713" s="77" t="s">
        <v>773</v>
      </c>
      <c r="B713" s="78" t="s">
        <v>65</v>
      </c>
      <c r="C713" s="79" t="s">
        <v>2</v>
      </c>
      <c r="D713" s="80" t="s">
        <v>716</v>
      </c>
      <c r="E713" s="81" t="s">
        <v>63</v>
      </c>
      <c r="F713" s="82" t="s">
        <v>2</v>
      </c>
      <c r="G713" s="78" t="s">
        <v>63</v>
      </c>
      <c r="H713" s="83">
        <v>0</v>
      </c>
      <c r="I713" s="83">
        <v>0</v>
      </c>
      <c r="J713" s="84">
        <f>J714</f>
        <v>36.409999999999997</v>
      </c>
      <c r="K713" s="85">
        <f>K714</f>
        <v>7495.7266999999993</v>
      </c>
      <c r="L713" s="4"/>
    </row>
    <row r="714" spans="1:12" ht="30" customHeight="1" thickBot="1" x14ac:dyDescent="0.3">
      <c r="A714" s="144">
        <v>616101</v>
      </c>
      <c r="B714" s="71" t="s">
        <v>61</v>
      </c>
      <c r="C714" s="71">
        <v>220101</v>
      </c>
      <c r="D714" s="72" t="s">
        <v>488</v>
      </c>
      <c r="E714" s="73" t="s">
        <v>64</v>
      </c>
      <c r="F714" s="74">
        <v>205.87</v>
      </c>
      <c r="G714" s="75">
        <v>205.87</v>
      </c>
      <c r="H714" s="76">
        <v>26.41</v>
      </c>
      <c r="I714" s="76">
        <v>10</v>
      </c>
      <c r="J714" s="76">
        <f t="shared" si="22"/>
        <v>36.409999999999997</v>
      </c>
      <c r="K714" s="145">
        <f t="shared" si="23"/>
        <v>7495.7266999999993</v>
      </c>
      <c r="L714" s="4"/>
    </row>
    <row r="715" spans="1:12" ht="20.100000000000001" customHeight="1" thickBot="1" x14ac:dyDescent="0.3">
      <c r="A715" s="77" t="s">
        <v>774</v>
      </c>
      <c r="B715" s="78" t="s">
        <v>65</v>
      </c>
      <c r="C715" s="79" t="s">
        <v>2</v>
      </c>
      <c r="D715" s="80" t="s">
        <v>103</v>
      </c>
      <c r="E715" s="81" t="s">
        <v>63</v>
      </c>
      <c r="F715" s="82" t="s">
        <v>2</v>
      </c>
      <c r="G715" s="78" t="s">
        <v>63</v>
      </c>
      <c r="H715" s="83">
        <v>0</v>
      </c>
      <c r="I715" s="83">
        <v>0</v>
      </c>
      <c r="J715" s="84">
        <f>J716+J717</f>
        <v>104.11000000000001</v>
      </c>
      <c r="K715" s="85">
        <f>K716+K717</f>
        <v>17405.113300000001</v>
      </c>
      <c r="L715" s="4"/>
    </row>
    <row r="716" spans="1:12" ht="45" customHeight="1" x14ac:dyDescent="0.25">
      <c r="A716" s="138">
        <v>616201</v>
      </c>
      <c r="B716" s="95" t="s">
        <v>90</v>
      </c>
      <c r="C716" s="95" t="s">
        <v>104</v>
      </c>
      <c r="D716" s="56" t="s">
        <v>489</v>
      </c>
      <c r="E716" s="57" t="s">
        <v>64</v>
      </c>
      <c r="F716" s="58">
        <v>205.87</v>
      </c>
      <c r="G716" s="59">
        <v>205.87</v>
      </c>
      <c r="H716" s="60">
        <v>72.930000000000007</v>
      </c>
      <c r="I716" s="60">
        <v>10</v>
      </c>
      <c r="J716" s="60">
        <f t="shared" si="22"/>
        <v>82.93</v>
      </c>
      <c r="K716" s="139">
        <f t="shared" si="23"/>
        <v>17072.7991</v>
      </c>
      <c r="L716" s="4"/>
    </row>
    <row r="717" spans="1:12" ht="30" customHeight="1" thickBot="1" x14ac:dyDescent="0.3">
      <c r="A717" s="140">
        <v>616202</v>
      </c>
      <c r="B717" s="97" t="s">
        <v>90</v>
      </c>
      <c r="C717" s="97" t="s">
        <v>105</v>
      </c>
      <c r="D717" s="62" t="s">
        <v>106</v>
      </c>
      <c r="E717" s="63" t="s">
        <v>76</v>
      </c>
      <c r="F717" s="64">
        <v>15.69</v>
      </c>
      <c r="G717" s="65">
        <v>15.69</v>
      </c>
      <c r="H717" s="66">
        <v>20.83</v>
      </c>
      <c r="I717" s="66">
        <v>0.35</v>
      </c>
      <c r="J717" s="66">
        <f t="shared" si="22"/>
        <v>21.18</v>
      </c>
      <c r="K717" s="141">
        <f t="shared" si="23"/>
        <v>332.31419999999997</v>
      </c>
      <c r="L717" s="4"/>
    </row>
    <row r="718" spans="1:12" ht="20.100000000000001" customHeight="1" thickBot="1" x14ac:dyDescent="0.3">
      <c r="A718" s="77" t="s">
        <v>775</v>
      </c>
      <c r="B718" s="78" t="s">
        <v>65</v>
      </c>
      <c r="C718" s="79" t="s">
        <v>2</v>
      </c>
      <c r="D718" s="80" t="s">
        <v>150</v>
      </c>
      <c r="E718" s="81" t="s">
        <v>63</v>
      </c>
      <c r="F718" s="82" t="s">
        <v>2</v>
      </c>
      <c r="G718" s="78" t="s">
        <v>63</v>
      </c>
      <c r="H718" s="83">
        <v>0</v>
      </c>
      <c r="I718" s="83">
        <v>0</v>
      </c>
      <c r="J718" s="84">
        <f>J719+J720</f>
        <v>227.65999999999997</v>
      </c>
      <c r="K718" s="85">
        <f>K719+K720</f>
        <v>1113.8714</v>
      </c>
      <c r="L718" s="4"/>
    </row>
    <row r="719" spans="1:12" ht="15" customHeight="1" x14ac:dyDescent="0.25">
      <c r="A719" s="138">
        <v>616301</v>
      </c>
      <c r="B719" s="55" t="s">
        <v>61</v>
      </c>
      <c r="C719" s="55">
        <v>220107</v>
      </c>
      <c r="D719" s="56" t="s">
        <v>890</v>
      </c>
      <c r="E719" s="57" t="s">
        <v>79</v>
      </c>
      <c r="F719" s="58">
        <v>0.88</v>
      </c>
      <c r="G719" s="59">
        <v>0.88</v>
      </c>
      <c r="H719" s="60">
        <v>175.64</v>
      </c>
      <c r="I719" s="60">
        <v>20</v>
      </c>
      <c r="J719" s="60">
        <f t="shared" si="22"/>
        <v>195.64</v>
      </c>
      <c r="K719" s="139">
        <f t="shared" si="23"/>
        <v>172.16319999999999</v>
      </c>
      <c r="L719" s="4"/>
    </row>
    <row r="720" spans="1:12" ht="30" customHeight="1" thickBot="1" x14ac:dyDescent="0.3">
      <c r="A720" s="140">
        <v>616302</v>
      </c>
      <c r="B720" s="61" t="s">
        <v>61</v>
      </c>
      <c r="C720" s="61">
        <v>220102</v>
      </c>
      <c r="D720" s="62" t="s">
        <v>891</v>
      </c>
      <c r="E720" s="63" t="s">
        <v>64</v>
      </c>
      <c r="F720" s="64">
        <v>29.41</v>
      </c>
      <c r="G720" s="65">
        <v>29.41</v>
      </c>
      <c r="H720" s="66">
        <v>22.02</v>
      </c>
      <c r="I720" s="66">
        <v>10</v>
      </c>
      <c r="J720" s="66">
        <f t="shared" si="22"/>
        <v>32.019999999999996</v>
      </c>
      <c r="K720" s="141">
        <f t="shared" si="23"/>
        <v>941.70819999999992</v>
      </c>
      <c r="L720" s="4"/>
    </row>
    <row r="721" spans="1:12" ht="20.100000000000001" customHeight="1" thickBot="1" x14ac:dyDescent="0.3">
      <c r="A721" s="77" t="s">
        <v>776</v>
      </c>
      <c r="B721" s="78" t="s">
        <v>65</v>
      </c>
      <c r="C721" s="79" t="s">
        <v>2</v>
      </c>
      <c r="D721" s="80" t="s">
        <v>107</v>
      </c>
      <c r="E721" s="81" t="s">
        <v>63</v>
      </c>
      <c r="F721" s="82" t="s">
        <v>2</v>
      </c>
      <c r="G721" s="78" t="s">
        <v>63</v>
      </c>
      <c r="H721" s="83">
        <v>0</v>
      </c>
      <c r="I721" s="83">
        <v>0</v>
      </c>
      <c r="J721" s="84">
        <f>J722+J723+J724</f>
        <v>267.17</v>
      </c>
      <c r="K721" s="85">
        <f>K722+K723+K724</f>
        <v>2986.9776000000002</v>
      </c>
      <c r="L721" s="4"/>
    </row>
    <row r="722" spans="1:12" ht="15" customHeight="1" x14ac:dyDescent="0.25">
      <c r="A722" s="138">
        <v>616401</v>
      </c>
      <c r="B722" s="55" t="s">
        <v>61</v>
      </c>
      <c r="C722" s="55">
        <v>220107</v>
      </c>
      <c r="D722" s="56" t="s">
        <v>890</v>
      </c>
      <c r="E722" s="57" t="s">
        <v>79</v>
      </c>
      <c r="F722" s="58">
        <v>1.2</v>
      </c>
      <c r="G722" s="59">
        <v>1.2</v>
      </c>
      <c r="H722" s="60">
        <v>175.64</v>
      </c>
      <c r="I722" s="60">
        <v>20</v>
      </c>
      <c r="J722" s="60">
        <f t="shared" si="22"/>
        <v>195.64</v>
      </c>
      <c r="K722" s="139">
        <f t="shared" si="23"/>
        <v>234.76799999999997</v>
      </c>
      <c r="L722" s="4"/>
    </row>
    <row r="723" spans="1:12" ht="60" customHeight="1" x14ac:dyDescent="0.25">
      <c r="A723" s="142">
        <v>616402</v>
      </c>
      <c r="B723" s="67" t="s">
        <v>61</v>
      </c>
      <c r="C723" s="67">
        <v>220100</v>
      </c>
      <c r="D723" s="68" t="s">
        <v>491</v>
      </c>
      <c r="E723" s="17" t="s">
        <v>64</v>
      </c>
      <c r="F723" s="69">
        <v>40.14</v>
      </c>
      <c r="G723" s="16">
        <v>40.14</v>
      </c>
      <c r="H723" s="70">
        <v>47.04</v>
      </c>
      <c r="I723" s="70">
        <v>15</v>
      </c>
      <c r="J723" s="70">
        <f t="shared" si="22"/>
        <v>62.04</v>
      </c>
      <c r="K723" s="143">
        <f t="shared" si="23"/>
        <v>2490.2856000000002</v>
      </c>
      <c r="L723" s="4"/>
    </row>
    <row r="724" spans="1:12" ht="15" customHeight="1" thickBot="1" x14ac:dyDescent="0.3">
      <c r="A724" s="140">
        <v>616403</v>
      </c>
      <c r="B724" s="61" t="s">
        <v>61</v>
      </c>
      <c r="C724" s="61">
        <v>220902</v>
      </c>
      <c r="D724" s="62" t="s">
        <v>718</v>
      </c>
      <c r="E724" s="63" t="s">
        <v>76</v>
      </c>
      <c r="F724" s="64">
        <v>27.6</v>
      </c>
      <c r="G724" s="65">
        <v>27.6</v>
      </c>
      <c r="H724" s="66">
        <v>1.49</v>
      </c>
      <c r="I724" s="66">
        <v>8</v>
      </c>
      <c r="J724" s="66">
        <f t="shared" si="22"/>
        <v>9.49</v>
      </c>
      <c r="K724" s="141">
        <f t="shared" si="23"/>
        <v>261.92400000000004</v>
      </c>
      <c r="L724" s="4"/>
    </row>
    <row r="725" spans="1:12" ht="20.100000000000001" customHeight="1" thickBot="1" x14ac:dyDescent="0.3">
      <c r="A725" s="45" t="s">
        <v>742</v>
      </c>
      <c r="B725" s="46" t="s">
        <v>65</v>
      </c>
      <c r="C725" s="47" t="s">
        <v>2</v>
      </c>
      <c r="D725" s="48" t="s">
        <v>110</v>
      </c>
      <c r="E725" s="49" t="s">
        <v>63</v>
      </c>
      <c r="F725" s="50" t="s">
        <v>2</v>
      </c>
      <c r="G725" s="46" t="s">
        <v>63</v>
      </c>
      <c r="H725" s="51">
        <v>0</v>
      </c>
      <c r="I725" s="51">
        <v>0</v>
      </c>
      <c r="J725" s="52">
        <f>J726+J729+J732+J735+J737+J739+J741+J743</f>
        <v>140.02000000000001</v>
      </c>
      <c r="K725" s="53">
        <f>K726+K729+K732+K735+K737+K739+K741+K743</f>
        <v>11566.1297</v>
      </c>
      <c r="L725" s="4"/>
    </row>
    <row r="726" spans="1:12" ht="20.100000000000001" customHeight="1" thickBot="1" x14ac:dyDescent="0.3">
      <c r="A726" s="77" t="s">
        <v>777</v>
      </c>
      <c r="B726" s="78" t="s">
        <v>65</v>
      </c>
      <c r="C726" s="79" t="s">
        <v>2</v>
      </c>
      <c r="D726" s="80" t="s">
        <v>892</v>
      </c>
      <c r="E726" s="81" t="s">
        <v>63</v>
      </c>
      <c r="F726" s="82" t="s">
        <v>2</v>
      </c>
      <c r="G726" s="78" t="s">
        <v>63</v>
      </c>
      <c r="H726" s="83">
        <v>0</v>
      </c>
      <c r="I726" s="83">
        <v>0</v>
      </c>
      <c r="J726" s="84">
        <f>J727+J728</f>
        <v>25.98</v>
      </c>
      <c r="K726" s="85">
        <f>K727+K728</f>
        <v>923.8488000000001</v>
      </c>
      <c r="L726" s="4"/>
    </row>
    <row r="727" spans="1:12" ht="15" customHeight="1" x14ac:dyDescent="0.25">
      <c r="A727" s="138">
        <v>617101</v>
      </c>
      <c r="B727" s="55" t="s">
        <v>61</v>
      </c>
      <c r="C727" s="55">
        <v>261300</v>
      </c>
      <c r="D727" s="56" t="s">
        <v>494</v>
      </c>
      <c r="E727" s="57" t="s">
        <v>64</v>
      </c>
      <c r="F727" s="58">
        <v>35.56</v>
      </c>
      <c r="G727" s="59">
        <v>35.56</v>
      </c>
      <c r="H727" s="60">
        <v>2.08</v>
      </c>
      <c r="I727" s="60">
        <v>9</v>
      </c>
      <c r="J727" s="60">
        <f t="shared" si="22"/>
        <v>11.08</v>
      </c>
      <c r="K727" s="139">
        <f t="shared" si="23"/>
        <v>394.00480000000005</v>
      </c>
      <c r="L727" s="4"/>
    </row>
    <row r="728" spans="1:12" ht="30" customHeight="1" thickBot="1" x14ac:dyDescent="0.3">
      <c r="A728" s="140">
        <v>617102</v>
      </c>
      <c r="B728" s="61" t="s">
        <v>61</v>
      </c>
      <c r="C728" s="61">
        <v>261550</v>
      </c>
      <c r="D728" s="62" t="s">
        <v>893</v>
      </c>
      <c r="E728" s="63" t="s">
        <v>64</v>
      </c>
      <c r="F728" s="64">
        <v>35.56</v>
      </c>
      <c r="G728" s="65">
        <v>35.56</v>
      </c>
      <c r="H728" s="66">
        <v>6.9</v>
      </c>
      <c r="I728" s="66">
        <v>8</v>
      </c>
      <c r="J728" s="66">
        <f t="shared" si="22"/>
        <v>14.9</v>
      </c>
      <c r="K728" s="141">
        <f t="shared" si="23"/>
        <v>529.84400000000005</v>
      </c>
      <c r="L728" s="4"/>
    </row>
    <row r="729" spans="1:12" ht="20.100000000000001" customHeight="1" thickBot="1" x14ac:dyDescent="0.3">
      <c r="A729" s="77" t="s">
        <v>778</v>
      </c>
      <c r="B729" s="78" t="s">
        <v>61</v>
      </c>
      <c r="C729" s="79" t="s">
        <v>2</v>
      </c>
      <c r="D729" s="80" t="s">
        <v>894</v>
      </c>
      <c r="E729" s="81" t="s">
        <v>63</v>
      </c>
      <c r="F729" s="82" t="s">
        <v>2</v>
      </c>
      <c r="G729" s="78" t="s">
        <v>63</v>
      </c>
      <c r="H729" s="83">
        <v>0</v>
      </c>
      <c r="I729" s="83">
        <v>0</v>
      </c>
      <c r="J729" s="84">
        <f>J730+J731</f>
        <v>22.200000000000003</v>
      </c>
      <c r="K729" s="85">
        <f>K730+K731</f>
        <v>1937.394</v>
      </c>
      <c r="L729" s="4"/>
    </row>
    <row r="730" spans="1:12" ht="15" customHeight="1" x14ac:dyDescent="0.25">
      <c r="A730" s="138">
        <v>617201</v>
      </c>
      <c r="B730" s="55" t="s">
        <v>61</v>
      </c>
      <c r="C730" s="55">
        <v>261300</v>
      </c>
      <c r="D730" s="56" t="s">
        <v>494</v>
      </c>
      <c r="E730" s="57" t="s">
        <v>64</v>
      </c>
      <c r="F730" s="58">
        <v>87.27</v>
      </c>
      <c r="G730" s="59">
        <v>87.27</v>
      </c>
      <c r="H730" s="60">
        <v>2.08</v>
      </c>
      <c r="I730" s="60">
        <v>9</v>
      </c>
      <c r="J730" s="60">
        <f t="shared" si="22"/>
        <v>11.08</v>
      </c>
      <c r="K730" s="139">
        <f t="shared" si="23"/>
        <v>966.95159999999998</v>
      </c>
      <c r="L730" s="4"/>
    </row>
    <row r="731" spans="1:12" ht="15" customHeight="1" thickBot="1" x14ac:dyDescent="0.3">
      <c r="A731" s="140">
        <v>617202</v>
      </c>
      <c r="B731" s="61" t="s">
        <v>61</v>
      </c>
      <c r="C731" s="61">
        <v>261001</v>
      </c>
      <c r="D731" s="62" t="s">
        <v>497</v>
      </c>
      <c r="E731" s="63" t="s">
        <v>64</v>
      </c>
      <c r="F731" s="64">
        <v>87.27</v>
      </c>
      <c r="G731" s="65">
        <v>87.27</v>
      </c>
      <c r="H731" s="66">
        <v>4.12</v>
      </c>
      <c r="I731" s="66">
        <v>7</v>
      </c>
      <c r="J731" s="66">
        <f t="shared" si="22"/>
        <v>11.120000000000001</v>
      </c>
      <c r="K731" s="141">
        <f t="shared" si="23"/>
        <v>970.44240000000002</v>
      </c>
      <c r="L731" s="4"/>
    </row>
    <row r="732" spans="1:12" ht="20.100000000000001" customHeight="1" thickBot="1" x14ac:dyDescent="0.3">
      <c r="A732" s="77" t="s">
        <v>779</v>
      </c>
      <c r="B732" s="78" t="s">
        <v>61</v>
      </c>
      <c r="C732" s="79" t="s">
        <v>2</v>
      </c>
      <c r="D732" s="80" t="s">
        <v>151</v>
      </c>
      <c r="E732" s="81" t="s">
        <v>63</v>
      </c>
      <c r="F732" s="82" t="s">
        <v>2</v>
      </c>
      <c r="G732" s="78" t="s">
        <v>63</v>
      </c>
      <c r="H732" s="83">
        <v>0</v>
      </c>
      <c r="I732" s="83">
        <v>0</v>
      </c>
      <c r="J732" s="84">
        <f>J733+J734</f>
        <v>19.89</v>
      </c>
      <c r="K732" s="85">
        <f>K733+K734</f>
        <v>1527.3531000000003</v>
      </c>
      <c r="L732" s="4"/>
    </row>
    <row r="733" spans="1:12" ht="15" customHeight="1" x14ac:dyDescent="0.25">
      <c r="A733" s="138">
        <v>617301</v>
      </c>
      <c r="B733" s="55" t="s">
        <v>61</v>
      </c>
      <c r="C733" s="55">
        <v>261300</v>
      </c>
      <c r="D733" s="56" t="s">
        <v>494</v>
      </c>
      <c r="E733" s="57" t="s">
        <v>64</v>
      </c>
      <c r="F733" s="58">
        <v>76.790000000000006</v>
      </c>
      <c r="G733" s="59">
        <v>76.790000000000006</v>
      </c>
      <c r="H733" s="60">
        <v>2.08</v>
      </c>
      <c r="I733" s="60">
        <v>9</v>
      </c>
      <c r="J733" s="60">
        <f t="shared" si="22"/>
        <v>11.08</v>
      </c>
      <c r="K733" s="139">
        <f t="shared" si="23"/>
        <v>850.83320000000003</v>
      </c>
      <c r="L733" s="4"/>
    </row>
    <row r="734" spans="1:12" ht="15" customHeight="1" thickBot="1" x14ac:dyDescent="0.3">
      <c r="A734" s="140">
        <v>617302</v>
      </c>
      <c r="B734" s="61" t="s">
        <v>61</v>
      </c>
      <c r="C734" s="61">
        <v>261307</v>
      </c>
      <c r="D734" s="62" t="s">
        <v>498</v>
      </c>
      <c r="E734" s="63" t="s">
        <v>64</v>
      </c>
      <c r="F734" s="64">
        <v>76.790000000000006</v>
      </c>
      <c r="G734" s="65">
        <v>76.790000000000006</v>
      </c>
      <c r="H734" s="66">
        <v>3.81</v>
      </c>
      <c r="I734" s="66">
        <v>5</v>
      </c>
      <c r="J734" s="66">
        <f t="shared" si="22"/>
        <v>8.81</v>
      </c>
      <c r="K734" s="141">
        <f t="shared" si="23"/>
        <v>676.51990000000012</v>
      </c>
      <c r="L734" s="4"/>
    </row>
    <row r="735" spans="1:12" ht="20.100000000000001" customHeight="1" thickBot="1" x14ac:dyDescent="0.3">
      <c r="A735" s="77" t="s">
        <v>780</v>
      </c>
      <c r="B735" s="78" t="s">
        <v>61</v>
      </c>
      <c r="C735" s="79" t="s">
        <v>2</v>
      </c>
      <c r="D735" s="80" t="s">
        <v>152</v>
      </c>
      <c r="E735" s="81" t="s">
        <v>63</v>
      </c>
      <c r="F735" s="82" t="s">
        <v>2</v>
      </c>
      <c r="G735" s="78" t="s">
        <v>63</v>
      </c>
      <c r="H735" s="83">
        <v>0</v>
      </c>
      <c r="I735" s="83">
        <v>0</v>
      </c>
      <c r="J735" s="84">
        <f>J736</f>
        <v>12.18</v>
      </c>
      <c r="K735" s="85">
        <f>K736</f>
        <v>1842.4686000000002</v>
      </c>
      <c r="L735" s="4"/>
    </row>
    <row r="736" spans="1:12" ht="15" customHeight="1" thickBot="1" x14ac:dyDescent="0.3">
      <c r="A736" s="144">
        <v>617401</v>
      </c>
      <c r="B736" s="71" t="s">
        <v>61</v>
      </c>
      <c r="C736" s="71">
        <v>261000</v>
      </c>
      <c r="D736" s="72" t="s">
        <v>500</v>
      </c>
      <c r="E736" s="73" t="s">
        <v>64</v>
      </c>
      <c r="F736" s="74">
        <v>151.27000000000001</v>
      </c>
      <c r="G736" s="75">
        <v>151.27000000000001</v>
      </c>
      <c r="H736" s="76">
        <v>5.18</v>
      </c>
      <c r="I736" s="76">
        <v>7</v>
      </c>
      <c r="J736" s="76">
        <f t="shared" si="22"/>
        <v>12.18</v>
      </c>
      <c r="K736" s="145">
        <f t="shared" si="23"/>
        <v>1842.4686000000002</v>
      </c>
      <c r="L736" s="4"/>
    </row>
    <row r="737" spans="1:12" ht="20.100000000000001" customHeight="1" thickBot="1" x14ac:dyDescent="0.3">
      <c r="A737" s="77" t="s">
        <v>781</v>
      </c>
      <c r="B737" s="78" t="s">
        <v>61</v>
      </c>
      <c r="C737" s="79" t="s">
        <v>2</v>
      </c>
      <c r="D737" s="80" t="s">
        <v>895</v>
      </c>
      <c r="E737" s="81" t="s">
        <v>63</v>
      </c>
      <c r="F737" s="82" t="s">
        <v>2</v>
      </c>
      <c r="G737" s="78" t="s">
        <v>63</v>
      </c>
      <c r="H737" s="83">
        <v>0</v>
      </c>
      <c r="I737" s="83">
        <v>0</v>
      </c>
      <c r="J737" s="84">
        <f>J738</f>
        <v>11.78</v>
      </c>
      <c r="K737" s="85">
        <f>K738</f>
        <v>819.29899999999998</v>
      </c>
      <c r="L737" s="4"/>
    </row>
    <row r="738" spans="1:12" ht="30" customHeight="1" thickBot="1" x14ac:dyDescent="0.3">
      <c r="A738" s="144">
        <v>617501</v>
      </c>
      <c r="B738" s="71" t="s">
        <v>61</v>
      </c>
      <c r="C738" s="71">
        <v>261703</v>
      </c>
      <c r="D738" s="72" t="s">
        <v>502</v>
      </c>
      <c r="E738" s="73" t="s">
        <v>64</v>
      </c>
      <c r="F738" s="74">
        <v>69.55</v>
      </c>
      <c r="G738" s="75">
        <v>69.55</v>
      </c>
      <c r="H738" s="76">
        <v>3.78</v>
      </c>
      <c r="I738" s="76">
        <v>8</v>
      </c>
      <c r="J738" s="76">
        <f t="shared" si="22"/>
        <v>11.78</v>
      </c>
      <c r="K738" s="145">
        <f t="shared" si="23"/>
        <v>819.29899999999998</v>
      </c>
      <c r="L738" s="4"/>
    </row>
    <row r="739" spans="1:12" ht="20.100000000000001" customHeight="1" thickBot="1" x14ac:dyDescent="0.3">
      <c r="A739" s="77" t="s">
        <v>782</v>
      </c>
      <c r="B739" s="78" t="s">
        <v>61</v>
      </c>
      <c r="C739" s="79" t="s">
        <v>2</v>
      </c>
      <c r="D739" s="80" t="s">
        <v>139</v>
      </c>
      <c r="E739" s="81" t="s">
        <v>63</v>
      </c>
      <c r="F739" s="82" t="s">
        <v>2</v>
      </c>
      <c r="G739" s="78" t="s">
        <v>63</v>
      </c>
      <c r="H739" s="83">
        <v>0</v>
      </c>
      <c r="I739" s="83">
        <v>0</v>
      </c>
      <c r="J739" s="84">
        <f>J740</f>
        <v>15.98</v>
      </c>
      <c r="K739" s="85">
        <f>K740</f>
        <v>1278.0804000000001</v>
      </c>
      <c r="L739" s="4"/>
    </row>
    <row r="740" spans="1:12" ht="30" customHeight="1" thickBot="1" x14ac:dyDescent="0.3">
      <c r="A740" s="144">
        <v>617601</v>
      </c>
      <c r="B740" s="71" t="s">
        <v>61</v>
      </c>
      <c r="C740" s="71">
        <v>261602</v>
      </c>
      <c r="D740" s="72" t="s">
        <v>504</v>
      </c>
      <c r="E740" s="73" t="s">
        <v>64</v>
      </c>
      <c r="F740" s="74">
        <v>79.98</v>
      </c>
      <c r="G740" s="75">
        <v>79.98</v>
      </c>
      <c r="H740" s="76">
        <v>10.98</v>
      </c>
      <c r="I740" s="76">
        <v>5</v>
      </c>
      <c r="J740" s="76">
        <f t="shared" si="22"/>
        <v>15.98</v>
      </c>
      <c r="K740" s="145">
        <f t="shared" si="23"/>
        <v>1278.0804000000001</v>
      </c>
      <c r="L740" s="4"/>
    </row>
    <row r="741" spans="1:12" ht="20.100000000000001" customHeight="1" thickBot="1" x14ac:dyDescent="0.3">
      <c r="A741" s="77" t="s">
        <v>783</v>
      </c>
      <c r="B741" s="78" t="s">
        <v>61</v>
      </c>
      <c r="C741" s="79" t="s">
        <v>2</v>
      </c>
      <c r="D741" s="80" t="s">
        <v>99</v>
      </c>
      <c r="E741" s="81" t="s">
        <v>63</v>
      </c>
      <c r="F741" s="82" t="s">
        <v>2</v>
      </c>
      <c r="G741" s="78" t="s">
        <v>63</v>
      </c>
      <c r="H741" s="83">
        <v>0</v>
      </c>
      <c r="I741" s="83">
        <v>0</v>
      </c>
      <c r="J741" s="84">
        <f>J742</f>
        <v>20.98</v>
      </c>
      <c r="K741" s="85">
        <f>K742</f>
        <v>266.86560000000003</v>
      </c>
      <c r="L741" s="4"/>
    </row>
    <row r="742" spans="1:12" ht="30" customHeight="1" thickBot="1" x14ac:dyDescent="0.3">
      <c r="A742" s="144">
        <v>617701</v>
      </c>
      <c r="B742" s="71" t="s">
        <v>61</v>
      </c>
      <c r="C742" s="71">
        <v>261602</v>
      </c>
      <c r="D742" s="72" t="s">
        <v>504</v>
      </c>
      <c r="E742" s="73" t="s">
        <v>64</v>
      </c>
      <c r="F742" s="74">
        <v>12.72</v>
      </c>
      <c r="G742" s="75">
        <v>12.72</v>
      </c>
      <c r="H742" s="76">
        <v>10.98</v>
      </c>
      <c r="I742" s="76">
        <v>10</v>
      </c>
      <c r="J742" s="76">
        <f t="shared" si="22"/>
        <v>20.98</v>
      </c>
      <c r="K742" s="145">
        <f t="shared" si="23"/>
        <v>266.86560000000003</v>
      </c>
      <c r="L742" s="4"/>
    </row>
    <row r="743" spans="1:12" ht="20.100000000000001" customHeight="1" thickBot="1" x14ac:dyDescent="0.3">
      <c r="A743" s="77" t="s">
        <v>784</v>
      </c>
      <c r="B743" s="78" t="s">
        <v>61</v>
      </c>
      <c r="C743" s="79" t="s">
        <v>2</v>
      </c>
      <c r="D743" s="80" t="s">
        <v>725</v>
      </c>
      <c r="E743" s="81" t="s">
        <v>63</v>
      </c>
      <c r="F743" s="82" t="s">
        <v>2</v>
      </c>
      <c r="G743" s="78" t="s">
        <v>63</v>
      </c>
      <c r="H743" s="83">
        <v>0</v>
      </c>
      <c r="I743" s="83">
        <v>0</v>
      </c>
      <c r="J743" s="84">
        <f>J744</f>
        <v>11.03</v>
      </c>
      <c r="K743" s="85">
        <f>K744</f>
        <v>2970.8201999999997</v>
      </c>
      <c r="L743" s="4"/>
    </row>
    <row r="744" spans="1:12" ht="30" customHeight="1" thickBot="1" x14ac:dyDescent="0.3">
      <c r="A744" s="144">
        <v>617801</v>
      </c>
      <c r="B744" s="71" t="s">
        <v>61</v>
      </c>
      <c r="C744" s="71">
        <v>261609</v>
      </c>
      <c r="D744" s="72" t="s">
        <v>507</v>
      </c>
      <c r="E744" s="73" t="s">
        <v>64</v>
      </c>
      <c r="F744" s="74">
        <v>269.33999999999997</v>
      </c>
      <c r="G744" s="75">
        <v>269.33999999999997</v>
      </c>
      <c r="H744" s="76">
        <v>9.0299999999999994</v>
      </c>
      <c r="I744" s="76">
        <v>2</v>
      </c>
      <c r="J744" s="76">
        <f t="shared" si="22"/>
        <v>11.03</v>
      </c>
      <c r="K744" s="145">
        <f t="shared" si="23"/>
        <v>2970.8201999999997</v>
      </c>
      <c r="L744" s="4"/>
    </row>
    <row r="745" spans="1:12" ht="20.100000000000001" customHeight="1" thickBot="1" x14ac:dyDescent="0.3">
      <c r="A745" s="45" t="s">
        <v>743</v>
      </c>
      <c r="B745" s="46" t="s">
        <v>65</v>
      </c>
      <c r="C745" s="47" t="s">
        <v>2</v>
      </c>
      <c r="D745" s="48" t="s">
        <v>71</v>
      </c>
      <c r="E745" s="49" t="s">
        <v>63</v>
      </c>
      <c r="F745" s="50" t="s">
        <v>2</v>
      </c>
      <c r="G745" s="46" t="s">
        <v>63</v>
      </c>
      <c r="H745" s="51">
        <v>0</v>
      </c>
      <c r="I745" s="51">
        <v>0</v>
      </c>
      <c r="J745" s="52">
        <f>J746+J750</f>
        <v>1087.8899999999999</v>
      </c>
      <c r="K745" s="53">
        <f>K746+K750</f>
        <v>9223.6036999999997</v>
      </c>
      <c r="L745" s="4"/>
    </row>
    <row r="746" spans="1:12" ht="20.100000000000001" customHeight="1" thickBot="1" x14ac:dyDescent="0.3">
      <c r="A746" s="77" t="s">
        <v>785</v>
      </c>
      <c r="B746" s="78" t="s">
        <v>61</v>
      </c>
      <c r="C746" s="79" t="s">
        <v>2</v>
      </c>
      <c r="D746" s="80" t="s">
        <v>112</v>
      </c>
      <c r="E746" s="81" t="s">
        <v>63</v>
      </c>
      <c r="F746" s="82" t="s">
        <v>2</v>
      </c>
      <c r="G746" s="78" t="s">
        <v>63</v>
      </c>
      <c r="H746" s="83">
        <v>0</v>
      </c>
      <c r="I746" s="83">
        <v>0</v>
      </c>
      <c r="J746" s="84">
        <f>J747+J748+J749</f>
        <v>916.43999999999994</v>
      </c>
      <c r="K746" s="85">
        <f>K747+K748+K749</f>
        <v>8106.8536999999997</v>
      </c>
      <c r="L746" s="4"/>
    </row>
    <row r="747" spans="1:12" ht="15" customHeight="1" x14ac:dyDescent="0.25">
      <c r="A747" s="138">
        <v>618101</v>
      </c>
      <c r="B747" s="55" t="s">
        <v>61</v>
      </c>
      <c r="C747" s="55">
        <v>271608</v>
      </c>
      <c r="D747" s="56" t="s">
        <v>726</v>
      </c>
      <c r="E747" s="57" t="s">
        <v>64</v>
      </c>
      <c r="F747" s="58">
        <v>14.58</v>
      </c>
      <c r="G747" s="59">
        <v>14.58</v>
      </c>
      <c r="H747" s="60">
        <v>452.01</v>
      </c>
      <c r="I747" s="60">
        <v>25</v>
      </c>
      <c r="J747" s="60">
        <f t="shared" si="22"/>
        <v>477.01</v>
      </c>
      <c r="K747" s="139">
        <f t="shared" si="23"/>
        <v>6954.8058000000001</v>
      </c>
      <c r="L747" s="4"/>
    </row>
    <row r="748" spans="1:12" ht="30" customHeight="1" x14ac:dyDescent="0.25">
      <c r="A748" s="142">
        <v>618102</v>
      </c>
      <c r="B748" s="96" t="s">
        <v>90</v>
      </c>
      <c r="C748" s="96" t="s">
        <v>141</v>
      </c>
      <c r="D748" s="68" t="s">
        <v>896</v>
      </c>
      <c r="E748" s="17" t="s">
        <v>64</v>
      </c>
      <c r="F748" s="69">
        <v>0.93</v>
      </c>
      <c r="G748" s="16">
        <v>0.93</v>
      </c>
      <c r="H748" s="70">
        <v>386.78</v>
      </c>
      <c r="I748" s="70">
        <v>50</v>
      </c>
      <c r="J748" s="70">
        <f t="shared" si="22"/>
        <v>436.78</v>
      </c>
      <c r="K748" s="143">
        <f t="shared" si="23"/>
        <v>406.2054</v>
      </c>
      <c r="L748" s="4"/>
    </row>
    <row r="749" spans="1:12" ht="15" customHeight="1" thickBot="1" x14ac:dyDescent="0.3">
      <c r="A749" s="140">
        <v>618103</v>
      </c>
      <c r="B749" s="61" t="s">
        <v>61</v>
      </c>
      <c r="C749" s="61">
        <v>270501</v>
      </c>
      <c r="D749" s="62" t="s">
        <v>355</v>
      </c>
      <c r="E749" s="63" t="s">
        <v>64</v>
      </c>
      <c r="F749" s="64">
        <v>281.45</v>
      </c>
      <c r="G749" s="65">
        <v>281.45</v>
      </c>
      <c r="H749" s="66">
        <v>1.65</v>
      </c>
      <c r="I749" s="66">
        <v>1</v>
      </c>
      <c r="J749" s="66">
        <f t="shared" si="22"/>
        <v>2.65</v>
      </c>
      <c r="K749" s="141">
        <f t="shared" si="23"/>
        <v>745.84249999999997</v>
      </c>
      <c r="L749" s="4"/>
    </row>
    <row r="750" spans="1:12" ht="20.100000000000001" customHeight="1" thickBot="1" x14ac:dyDescent="0.3">
      <c r="A750" s="77" t="s">
        <v>786</v>
      </c>
      <c r="B750" s="78" t="s">
        <v>61</v>
      </c>
      <c r="C750" s="79" t="s">
        <v>2</v>
      </c>
      <c r="D750" s="80" t="s">
        <v>114</v>
      </c>
      <c r="E750" s="81" t="s">
        <v>63</v>
      </c>
      <c r="F750" s="82" t="s">
        <v>2</v>
      </c>
      <c r="G750" s="78" t="s">
        <v>63</v>
      </c>
      <c r="H750" s="83">
        <v>0</v>
      </c>
      <c r="I750" s="83">
        <v>0</v>
      </c>
      <c r="J750" s="84">
        <f>J751+J752</f>
        <v>171.45</v>
      </c>
      <c r="K750" s="85">
        <f>K751+K752</f>
        <v>1116.75</v>
      </c>
      <c r="L750" s="4"/>
    </row>
    <row r="751" spans="1:12" ht="60" customHeight="1" x14ac:dyDescent="0.25">
      <c r="A751" s="142">
        <v>618201</v>
      </c>
      <c r="B751" s="96" t="s">
        <v>90</v>
      </c>
      <c r="C751" s="96" t="s">
        <v>115</v>
      </c>
      <c r="D751" s="56" t="s">
        <v>787</v>
      </c>
      <c r="E751" s="17" t="s">
        <v>62</v>
      </c>
      <c r="F751" s="69">
        <v>11</v>
      </c>
      <c r="G751" s="16">
        <v>11</v>
      </c>
      <c r="H751" s="70">
        <v>65.3</v>
      </c>
      <c r="I751" s="70">
        <v>10</v>
      </c>
      <c r="J751" s="70">
        <f t="shared" si="22"/>
        <v>75.3</v>
      </c>
      <c r="K751" s="143">
        <f t="shared" si="23"/>
        <v>828.3</v>
      </c>
      <c r="L751" s="4"/>
    </row>
    <row r="752" spans="1:12" ht="45" customHeight="1" thickBot="1" x14ac:dyDescent="0.3">
      <c r="A752" s="140">
        <v>618202</v>
      </c>
      <c r="B752" s="97" t="s">
        <v>90</v>
      </c>
      <c r="C752" s="97" t="s">
        <v>116</v>
      </c>
      <c r="D752" s="62" t="s">
        <v>510</v>
      </c>
      <c r="E752" s="63" t="s">
        <v>62</v>
      </c>
      <c r="F752" s="64">
        <v>3</v>
      </c>
      <c r="G752" s="65">
        <v>3</v>
      </c>
      <c r="H752" s="66">
        <v>96.15</v>
      </c>
      <c r="I752" s="66">
        <v>0</v>
      </c>
      <c r="J752" s="66">
        <f t="shared" si="22"/>
        <v>96.15</v>
      </c>
      <c r="K752" s="141">
        <f t="shared" si="23"/>
        <v>288.45000000000005</v>
      </c>
      <c r="L752" s="4"/>
    </row>
    <row r="753" spans="1:12" ht="30" customHeight="1" thickBot="1" x14ac:dyDescent="0.3">
      <c r="A753" s="38">
        <v>7</v>
      </c>
      <c r="B753" s="39" t="s">
        <v>61</v>
      </c>
      <c r="C753" s="40" t="s">
        <v>2</v>
      </c>
      <c r="D753" s="8" t="s">
        <v>29</v>
      </c>
      <c r="E753" s="9" t="s">
        <v>62</v>
      </c>
      <c r="F753" s="41">
        <v>1</v>
      </c>
      <c r="G753" s="42">
        <v>1</v>
      </c>
      <c r="H753" s="54">
        <v>0</v>
      </c>
      <c r="I753" s="54">
        <v>0</v>
      </c>
      <c r="J753" s="43">
        <f>J754+J757</f>
        <v>8609.91</v>
      </c>
      <c r="K753" s="44">
        <f>K754+K757</f>
        <v>10034.799999999999</v>
      </c>
      <c r="L753" s="4"/>
    </row>
    <row r="754" spans="1:12" ht="20.100000000000001" customHeight="1" thickBot="1" x14ac:dyDescent="0.3">
      <c r="A754" s="45" t="s">
        <v>897</v>
      </c>
      <c r="B754" s="46" t="s">
        <v>65</v>
      </c>
      <c r="C754" s="47" t="s">
        <v>2</v>
      </c>
      <c r="D754" s="48" t="s">
        <v>77</v>
      </c>
      <c r="E754" s="49" t="s">
        <v>63</v>
      </c>
      <c r="F754" s="50" t="s">
        <v>2</v>
      </c>
      <c r="G754" s="46" t="s">
        <v>63</v>
      </c>
      <c r="H754" s="51">
        <v>0</v>
      </c>
      <c r="I754" s="51">
        <v>0</v>
      </c>
      <c r="J754" s="52">
        <f>J755+J756</f>
        <v>50</v>
      </c>
      <c r="K754" s="53">
        <f>K755+K756</f>
        <v>30</v>
      </c>
      <c r="L754" s="4"/>
    </row>
    <row r="755" spans="1:12" ht="15" customHeight="1" x14ac:dyDescent="0.25">
      <c r="A755" s="138">
        <v>71001</v>
      </c>
      <c r="B755" s="55" t="s">
        <v>61</v>
      </c>
      <c r="C755" s="55">
        <v>40101</v>
      </c>
      <c r="D755" s="56" t="s">
        <v>900</v>
      </c>
      <c r="E755" s="57" t="s">
        <v>79</v>
      </c>
      <c r="F755" s="58">
        <v>0.6</v>
      </c>
      <c r="G755" s="59">
        <v>0.6</v>
      </c>
      <c r="H755" s="60">
        <v>0</v>
      </c>
      <c r="I755" s="60">
        <v>30</v>
      </c>
      <c r="J755" s="60">
        <f t="shared" si="22"/>
        <v>30</v>
      </c>
      <c r="K755" s="139">
        <f t="shared" si="23"/>
        <v>18</v>
      </c>
      <c r="L755" s="4"/>
    </row>
    <row r="756" spans="1:12" ht="15" customHeight="1" thickBot="1" x14ac:dyDescent="0.3">
      <c r="A756" s="140">
        <v>71002</v>
      </c>
      <c r="B756" s="61" t="s">
        <v>61</v>
      </c>
      <c r="C756" s="61">
        <v>40902</v>
      </c>
      <c r="D756" s="62" t="s">
        <v>901</v>
      </c>
      <c r="E756" s="63" t="s">
        <v>79</v>
      </c>
      <c r="F756" s="64">
        <v>0.6</v>
      </c>
      <c r="G756" s="65">
        <v>0.6</v>
      </c>
      <c r="H756" s="66">
        <v>0</v>
      </c>
      <c r="I756" s="66">
        <v>20</v>
      </c>
      <c r="J756" s="66">
        <f t="shared" ref="J756:J814" si="24">H756+I756</f>
        <v>20</v>
      </c>
      <c r="K756" s="141">
        <f t="shared" ref="K756:K814" si="25">F756*J756</f>
        <v>12</v>
      </c>
      <c r="L756" s="4"/>
    </row>
    <row r="757" spans="1:12" ht="20.100000000000001" customHeight="1" thickBot="1" x14ac:dyDescent="0.3">
      <c r="A757" s="45" t="s">
        <v>898</v>
      </c>
      <c r="B757" s="46" t="s">
        <v>65</v>
      </c>
      <c r="C757" s="47" t="s">
        <v>2</v>
      </c>
      <c r="D757" s="48" t="s">
        <v>272</v>
      </c>
      <c r="E757" s="49" t="s">
        <v>63</v>
      </c>
      <c r="F757" s="50" t="s">
        <v>2</v>
      </c>
      <c r="G757" s="46" t="s">
        <v>63</v>
      </c>
      <c r="H757" s="51">
        <v>0</v>
      </c>
      <c r="I757" s="51">
        <v>0</v>
      </c>
      <c r="J757" s="52">
        <f>J758</f>
        <v>8559.91</v>
      </c>
      <c r="K757" s="53">
        <f>K758</f>
        <v>10004.799999999999</v>
      </c>
      <c r="L757" s="4"/>
    </row>
    <row r="758" spans="1:12" ht="20.100000000000001" customHeight="1" thickBot="1" x14ac:dyDescent="0.3">
      <c r="A758" s="77" t="s">
        <v>899</v>
      </c>
      <c r="B758" s="78" t="s">
        <v>65</v>
      </c>
      <c r="C758" s="79" t="s">
        <v>2</v>
      </c>
      <c r="D758" s="80" t="s">
        <v>902</v>
      </c>
      <c r="E758" s="81" t="s">
        <v>63</v>
      </c>
      <c r="F758" s="82" t="s">
        <v>2</v>
      </c>
      <c r="G758" s="78" t="s">
        <v>63</v>
      </c>
      <c r="H758" s="83">
        <v>0</v>
      </c>
      <c r="I758" s="83">
        <v>0</v>
      </c>
      <c r="J758" s="84">
        <f>J759+J760+J761+J762+J763+J764+J765+J766+J767+J768+J769+J770+J771+J772+J773+J774+J775+J776+J777+J778+J779+J780+J781+J782+J783+J784+J785</f>
        <v>8559.91</v>
      </c>
      <c r="K758" s="85">
        <f>K759+K760+K761+K762+K763+K764+K765+K766+K767+K768+K769+K770+K771+K772+K773+K774+K775+K776+K777+K778+K779+K780+K781+K782+K783+K784+K785</f>
        <v>10004.799999999999</v>
      </c>
      <c r="L758" s="4"/>
    </row>
    <row r="759" spans="1:12" ht="45" customHeight="1" x14ac:dyDescent="0.25">
      <c r="A759" s="138">
        <v>72101</v>
      </c>
      <c r="B759" s="55" t="s">
        <v>61</v>
      </c>
      <c r="C759" s="55">
        <v>91007</v>
      </c>
      <c r="D759" s="56" t="s">
        <v>903</v>
      </c>
      <c r="E759" s="57" t="s">
        <v>62</v>
      </c>
      <c r="F759" s="58">
        <v>1</v>
      </c>
      <c r="G759" s="59">
        <v>1</v>
      </c>
      <c r="H759" s="60">
        <v>5013.72</v>
      </c>
      <c r="I759" s="60">
        <v>1500</v>
      </c>
      <c r="J759" s="60">
        <f t="shared" si="24"/>
        <v>6513.72</v>
      </c>
      <c r="K759" s="139">
        <f t="shared" si="25"/>
        <v>6513.72</v>
      </c>
      <c r="L759" s="4"/>
    </row>
    <row r="760" spans="1:12" ht="30" customHeight="1" x14ac:dyDescent="0.25">
      <c r="A760" s="142">
        <v>72102</v>
      </c>
      <c r="B760" s="67" t="s">
        <v>61</v>
      </c>
      <c r="C760" s="67">
        <v>91024</v>
      </c>
      <c r="D760" s="68" t="s">
        <v>904</v>
      </c>
      <c r="E760" s="17" t="s">
        <v>62</v>
      </c>
      <c r="F760" s="69">
        <v>3</v>
      </c>
      <c r="G760" s="16">
        <v>3</v>
      </c>
      <c r="H760" s="70">
        <v>54.57</v>
      </c>
      <c r="I760" s="70">
        <v>6</v>
      </c>
      <c r="J760" s="70">
        <f t="shared" si="24"/>
        <v>60.57</v>
      </c>
      <c r="K760" s="143">
        <f t="shared" si="25"/>
        <v>181.71</v>
      </c>
      <c r="L760" s="4"/>
    </row>
    <row r="761" spans="1:12" ht="30" customHeight="1" x14ac:dyDescent="0.25">
      <c r="A761" s="142">
        <v>72103</v>
      </c>
      <c r="B761" s="96" t="s">
        <v>90</v>
      </c>
      <c r="C761" s="96" t="s">
        <v>153</v>
      </c>
      <c r="D761" s="68" t="s">
        <v>905</v>
      </c>
      <c r="E761" s="17" t="s">
        <v>62</v>
      </c>
      <c r="F761" s="69">
        <v>1</v>
      </c>
      <c r="G761" s="16">
        <v>1</v>
      </c>
      <c r="H761" s="70">
        <v>17.59</v>
      </c>
      <c r="I761" s="70">
        <v>20</v>
      </c>
      <c r="J761" s="70">
        <f t="shared" si="24"/>
        <v>37.590000000000003</v>
      </c>
      <c r="K761" s="143">
        <f t="shared" si="25"/>
        <v>37.590000000000003</v>
      </c>
      <c r="L761" s="4"/>
    </row>
    <row r="762" spans="1:12" ht="30" customHeight="1" x14ac:dyDescent="0.25">
      <c r="A762" s="142">
        <v>72104</v>
      </c>
      <c r="B762" s="96" t="s">
        <v>90</v>
      </c>
      <c r="C762" s="96" t="s">
        <v>154</v>
      </c>
      <c r="D762" s="68" t="s">
        <v>906</v>
      </c>
      <c r="E762" s="17" t="s">
        <v>62</v>
      </c>
      <c r="F762" s="69">
        <v>3</v>
      </c>
      <c r="G762" s="16">
        <v>3</v>
      </c>
      <c r="H762" s="70">
        <v>6.85</v>
      </c>
      <c r="I762" s="70">
        <v>6</v>
      </c>
      <c r="J762" s="70">
        <f t="shared" si="24"/>
        <v>12.85</v>
      </c>
      <c r="K762" s="143">
        <f t="shared" si="25"/>
        <v>38.549999999999997</v>
      </c>
      <c r="L762" s="4"/>
    </row>
    <row r="763" spans="1:12" ht="45" customHeight="1" x14ac:dyDescent="0.25">
      <c r="A763" s="142">
        <v>72105</v>
      </c>
      <c r="B763" s="67" t="s">
        <v>61</v>
      </c>
      <c r="C763" s="67">
        <v>91021</v>
      </c>
      <c r="D763" s="68" t="s">
        <v>907</v>
      </c>
      <c r="E763" s="17" t="s">
        <v>62</v>
      </c>
      <c r="F763" s="69">
        <v>2</v>
      </c>
      <c r="G763" s="16">
        <v>2</v>
      </c>
      <c r="H763" s="70">
        <v>8.23</v>
      </c>
      <c r="I763" s="70">
        <v>6</v>
      </c>
      <c r="J763" s="70">
        <f t="shared" si="24"/>
        <v>14.23</v>
      </c>
      <c r="K763" s="143">
        <f t="shared" si="25"/>
        <v>28.46</v>
      </c>
      <c r="L763" s="4"/>
    </row>
    <row r="764" spans="1:12" ht="60" customHeight="1" x14ac:dyDescent="0.25">
      <c r="A764" s="142">
        <v>72106</v>
      </c>
      <c r="B764" s="67" t="s">
        <v>65</v>
      </c>
      <c r="C764" s="67">
        <v>92692</v>
      </c>
      <c r="D764" s="68" t="s">
        <v>908</v>
      </c>
      <c r="E764" s="17" t="s">
        <v>62</v>
      </c>
      <c r="F764" s="69">
        <v>6</v>
      </c>
      <c r="G764" s="16">
        <v>6</v>
      </c>
      <c r="H764" s="70">
        <v>8.2200000000000006</v>
      </c>
      <c r="I764" s="70">
        <v>6</v>
      </c>
      <c r="J764" s="70">
        <f t="shared" si="24"/>
        <v>14.22</v>
      </c>
      <c r="K764" s="143">
        <f t="shared" si="25"/>
        <v>85.320000000000007</v>
      </c>
      <c r="L764" s="4"/>
    </row>
    <row r="765" spans="1:12" ht="30" customHeight="1" x14ac:dyDescent="0.25">
      <c r="A765" s="142">
        <v>72107</v>
      </c>
      <c r="B765" s="67" t="s">
        <v>61</v>
      </c>
      <c r="C765" s="67">
        <v>91031</v>
      </c>
      <c r="D765" s="68" t="s">
        <v>909</v>
      </c>
      <c r="E765" s="17" t="s">
        <v>62</v>
      </c>
      <c r="F765" s="69">
        <v>6</v>
      </c>
      <c r="G765" s="16">
        <v>6</v>
      </c>
      <c r="H765" s="70">
        <v>7.8</v>
      </c>
      <c r="I765" s="70">
        <v>6</v>
      </c>
      <c r="J765" s="70">
        <f t="shared" si="24"/>
        <v>13.8</v>
      </c>
      <c r="K765" s="143">
        <f t="shared" si="25"/>
        <v>82.800000000000011</v>
      </c>
      <c r="L765" s="4"/>
    </row>
    <row r="766" spans="1:12" ht="15" customHeight="1" x14ac:dyDescent="0.25">
      <c r="A766" s="142">
        <v>72108</v>
      </c>
      <c r="B766" s="96" t="s">
        <v>90</v>
      </c>
      <c r="C766" s="96" t="s">
        <v>155</v>
      </c>
      <c r="D766" s="68" t="s">
        <v>910</v>
      </c>
      <c r="E766" s="17" t="s">
        <v>62</v>
      </c>
      <c r="F766" s="69">
        <v>4</v>
      </c>
      <c r="G766" s="16">
        <v>4</v>
      </c>
      <c r="H766" s="70">
        <v>7.57</v>
      </c>
      <c r="I766" s="70">
        <v>6</v>
      </c>
      <c r="J766" s="70">
        <f t="shared" si="24"/>
        <v>13.57</v>
      </c>
      <c r="K766" s="143">
        <f t="shared" si="25"/>
        <v>54.28</v>
      </c>
      <c r="L766" s="4"/>
    </row>
    <row r="767" spans="1:12" ht="15" customHeight="1" x14ac:dyDescent="0.25">
      <c r="A767" s="142">
        <v>72109</v>
      </c>
      <c r="B767" s="96" t="s">
        <v>90</v>
      </c>
      <c r="C767" s="96" t="s">
        <v>156</v>
      </c>
      <c r="D767" s="68" t="s">
        <v>911</v>
      </c>
      <c r="E767" s="17" t="s">
        <v>62</v>
      </c>
      <c r="F767" s="69">
        <v>4</v>
      </c>
      <c r="G767" s="16">
        <v>4</v>
      </c>
      <c r="H767" s="70">
        <v>9.86</v>
      </c>
      <c r="I767" s="70">
        <v>6</v>
      </c>
      <c r="J767" s="70">
        <f t="shared" si="24"/>
        <v>15.86</v>
      </c>
      <c r="K767" s="143">
        <f t="shared" si="25"/>
        <v>63.44</v>
      </c>
      <c r="L767" s="4"/>
    </row>
    <row r="768" spans="1:12" ht="60" customHeight="1" x14ac:dyDescent="0.25">
      <c r="A768" s="142">
        <v>721010</v>
      </c>
      <c r="B768" s="67" t="s">
        <v>65</v>
      </c>
      <c r="C768" s="67">
        <v>92688</v>
      </c>
      <c r="D768" s="68" t="s">
        <v>912</v>
      </c>
      <c r="E768" s="17" t="s">
        <v>76</v>
      </c>
      <c r="F768" s="69">
        <v>12</v>
      </c>
      <c r="G768" s="16">
        <v>12</v>
      </c>
      <c r="H768" s="70">
        <v>27.31</v>
      </c>
      <c r="I768" s="70">
        <v>10</v>
      </c>
      <c r="J768" s="70">
        <f t="shared" si="24"/>
        <v>37.31</v>
      </c>
      <c r="K768" s="143">
        <f t="shared" si="25"/>
        <v>447.72</v>
      </c>
      <c r="L768" s="4"/>
    </row>
    <row r="769" spans="1:12" ht="60" customHeight="1" x14ac:dyDescent="0.25">
      <c r="A769" s="142">
        <v>721011</v>
      </c>
      <c r="B769" s="67" t="s">
        <v>65</v>
      </c>
      <c r="C769" s="67">
        <v>92701</v>
      </c>
      <c r="D769" s="68" t="s">
        <v>913</v>
      </c>
      <c r="E769" s="17" t="s">
        <v>62</v>
      </c>
      <c r="F769" s="69">
        <v>2</v>
      </c>
      <c r="G769" s="16">
        <v>2</v>
      </c>
      <c r="H769" s="70">
        <v>16.39</v>
      </c>
      <c r="I769" s="70">
        <v>10</v>
      </c>
      <c r="J769" s="70">
        <f t="shared" si="24"/>
        <v>26.39</v>
      </c>
      <c r="K769" s="143">
        <f t="shared" si="25"/>
        <v>52.78</v>
      </c>
      <c r="L769" s="4"/>
    </row>
    <row r="770" spans="1:12" ht="30" customHeight="1" x14ac:dyDescent="0.25">
      <c r="A770" s="142">
        <v>721012</v>
      </c>
      <c r="B770" s="96" t="s">
        <v>90</v>
      </c>
      <c r="C770" s="96" t="s">
        <v>157</v>
      </c>
      <c r="D770" s="68" t="s">
        <v>914</v>
      </c>
      <c r="E770" s="17" t="s">
        <v>76</v>
      </c>
      <c r="F770" s="69">
        <v>12</v>
      </c>
      <c r="G770" s="16">
        <v>12</v>
      </c>
      <c r="H770" s="70">
        <v>7.79</v>
      </c>
      <c r="I770" s="70">
        <v>7</v>
      </c>
      <c r="J770" s="70">
        <f t="shared" si="24"/>
        <v>14.79</v>
      </c>
      <c r="K770" s="143">
        <f t="shared" si="25"/>
        <v>177.48</v>
      </c>
      <c r="L770" s="4"/>
    </row>
    <row r="771" spans="1:12" ht="30" customHeight="1" x14ac:dyDescent="0.25">
      <c r="A771" s="142">
        <v>721013</v>
      </c>
      <c r="B771" s="67" t="s">
        <v>61</v>
      </c>
      <c r="C771" s="67">
        <v>91025</v>
      </c>
      <c r="D771" s="68" t="s">
        <v>915</v>
      </c>
      <c r="E771" s="17" t="s">
        <v>62</v>
      </c>
      <c r="F771" s="69">
        <v>3</v>
      </c>
      <c r="G771" s="16">
        <v>3</v>
      </c>
      <c r="H771" s="70">
        <v>135.26</v>
      </c>
      <c r="I771" s="70">
        <v>10</v>
      </c>
      <c r="J771" s="70">
        <f t="shared" si="24"/>
        <v>145.26</v>
      </c>
      <c r="K771" s="143">
        <f t="shared" si="25"/>
        <v>435.78</v>
      </c>
      <c r="L771" s="4"/>
    </row>
    <row r="772" spans="1:12" ht="30" customHeight="1" x14ac:dyDescent="0.25">
      <c r="A772" s="142">
        <v>721014</v>
      </c>
      <c r="B772" s="67" t="s">
        <v>61</v>
      </c>
      <c r="C772" s="67">
        <v>91020</v>
      </c>
      <c r="D772" s="68" t="s">
        <v>916</v>
      </c>
      <c r="E772" s="17" t="s">
        <v>62</v>
      </c>
      <c r="F772" s="69">
        <v>2</v>
      </c>
      <c r="G772" s="16">
        <v>2</v>
      </c>
      <c r="H772" s="70">
        <v>16.43</v>
      </c>
      <c r="I772" s="70">
        <v>10</v>
      </c>
      <c r="J772" s="70">
        <f t="shared" si="24"/>
        <v>26.43</v>
      </c>
      <c r="K772" s="143">
        <f t="shared" si="25"/>
        <v>52.86</v>
      </c>
      <c r="L772" s="4"/>
    </row>
    <row r="773" spans="1:12" ht="30" customHeight="1" x14ac:dyDescent="0.25">
      <c r="A773" s="142">
        <v>721015</v>
      </c>
      <c r="B773" s="96" t="s">
        <v>90</v>
      </c>
      <c r="C773" s="96" t="s">
        <v>158</v>
      </c>
      <c r="D773" s="68" t="s">
        <v>917</v>
      </c>
      <c r="E773" s="17" t="s">
        <v>62</v>
      </c>
      <c r="F773" s="69">
        <v>1</v>
      </c>
      <c r="G773" s="16">
        <v>1</v>
      </c>
      <c r="H773" s="70">
        <v>49.32</v>
      </c>
      <c r="I773" s="70">
        <v>10</v>
      </c>
      <c r="J773" s="70">
        <f t="shared" si="24"/>
        <v>59.32</v>
      </c>
      <c r="K773" s="143">
        <f t="shared" si="25"/>
        <v>59.32</v>
      </c>
      <c r="L773" s="4"/>
    </row>
    <row r="774" spans="1:12" ht="30" customHeight="1" x14ac:dyDescent="0.25">
      <c r="A774" s="142">
        <v>721016</v>
      </c>
      <c r="B774" s="96" t="s">
        <v>90</v>
      </c>
      <c r="C774" s="96" t="s">
        <v>159</v>
      </c>
      <c r="D774" s="68" t="s">
        <v>918</v>
      </c>
      <c r="E774" s="17" t="s">
        <v>62</v>
      </c>
      <c r="F774" s="69">
        <v>1</v>
      </c>
      <c r="G774" s="16">
        <v>1</v>
      </c>
      <c r="H774" s="70">
        <v>29.59</v>
      </c>
      <c r="I774" s="70">
        <v>10</v>
      </c>
      <c r="J774" s="70">
        <f t="shared" si="24"/>
        <v>39.590000000000003</v>
      </c>
      <c r="K774" s="143">
        <f t="shared" si="25"/>
        <v>39.590000000000003</v>
      </c>
      <c r="L774" s="4"/>
    </row>
    <row r="775" spans="1:12" ht="30" customHeight="1" x14ac:dyDescent="0.25">
      <c r="A775" s="142">
        <v>721017</v>
      </c>
      <c r="B775" s="67" t="s">
        <v>61</v>
      </c>
      <c r="C775" s="67">
        <v>91029</v>
      </c>
      <c r="D775" s="68" t="s">
        <v>919</v>
      </c>
      <c r="E775" s="17" t="s">
        <v>62</v>
      </c>
      <c r="F775" s="69">
        <v>1</v>
      </c>
      <c r="G775" s="16">
        <v>1</v>
      </c>
      <c r="H775" s="70">
        <v>24.38</v>
      </c>
      <c r="I775" s="70">
        <v>6</v>
      </c>
      <c r="J775" s="70">
        <f t="shared" si="24"/>
        <v>30.38</v>
      </c>
      <c r="K775" s="143">
        <f t="shared" si="25"/>
        <v>30.38</v>
      </c>
      <c r="L775" s="4"/>
    </row>
    <row r="776" spans="1:12" ht="30" customHeight="1" x14ac:dyDescent="0.25">
      <c r="A776" s="142">
        <v>721018</v>
      </c>
      <c r="B776" s="96" t="s">
        <v>90</v>
      </c>
      <c r="C776" s="96" t="s">
        <v>160</v>
      </c>
      <c r="D776" s="68" t="s">
        <v>920</v>
      </c>
      <c r="E776" s="17" t="s">
        <v>62</v>
      </c>
      <c r="F776" s="69">
        <v>1</v>
      </c>
      <c r="G776" s="16">
        <v>1</v>
      </c>
      <c r="H776" s="70">
        <v>143.12</v>
      </c>
      <c r="I776" s="70">
        <v>40</v>
      </c>
      <c r="J776" s="70">
        <f t="shared" si="24"/>
        <v>183.12</v>
      </c>
      <c r="K776" s="143">
        <f t="shared" si="25"/>
        <v>183.12</v>
      </c>
      <c r="L776" s="4"/>
    </row>
    <row r="777" spans="1:12" ht="30" customHeight="1" x14ac:dyDescent="0.25">
      <c r="A777" s="142">
        <v>721019</v>
      </c>
      <c r="B777" s="67" t="s">
        <v>61</v>
      </c>
      <c r="C777" s="67">
        <v>85003</v>
      </c>
      <c r="D777" s="68" t="s">
        <v>921</v>
      </c>
      <c r="E777" s="17" t="s">
        <v>62</v>
      </c>
      <c r="F777" s="69">
        <v>1</v>
      </c>
      <c r="G777" s="16">
        <v>1</v>
      </c>
      <c r="H777" s="70">
        <v>185.73</v>
      </c>
      <c r="I777" s="70">
        <v>10</v>
      </c>
      <c r="J777" s="70">
        <f t="shared" si="24"/>
        <v>195.73</v>
      </c>
      <c r="K777" s="143">
        <f t="shared" si="25"/>
        <v>195.73</v>
      </c>
      <c r="L777" s="4"/>
    </row>
    <row r="778" spans="1:12" ht="30" customHeight="1" x14ac:dyDescent="0.25">
      <c r="A778" s="142">
        <v>721020</v>
      </c>
      <c r="B778" s="96" t="s">
        <v>90</v>
      </c>
      <c r="C778" s="96" t="s">
        <v>161</v>
      </c>
      <c r="D778" s="68" t="s">
        <v>922</v>
      </c>
      <c r="E778" s="17" t="s">
        <v>62</v>
      </c>
      <c r="F778" s="69">
        <v>2</v>
      </c>
      <c r="G778" s="16">
        <v>2</v>
      </c>
      <c r="H778" s="70">
        <v>22.72</v>
      </c>
      <c r="I778" s="70">
        <v>1</v>
      </c>
      <c r="J778" s="70">
        <f t="shared" si="24"/>
        <v>23.72</v>
      </c>
      <c r="K778" s="143">
        <f t="shared" si="25"/>
        <v>47.44</v>
      </c>
      <c r="L778" s="4"/>
    </row>
    <row r="779" spans="1:12" ht="30" customHeight="1" x14ac:dyDescent="0.25">
      <c r="A779" s="142">
        <v>721021</v>
      </c>
      <c r="B779" s="96" t="s">
        <v>90</v>
      </c>
      <c r="C779" s="96" t="s">
        <v>162</v>
      </c>
      <c r="D779" s="68" t="s">
        <v>923</v>
      </c>
      <c r="E779" s="17" t="s">
        <v>62</v>
      </c>
      <c r="F779" s="69">
        <v>2</v>
      </c>
      <c r="G779" s="16">
        <v>2</v>
      </c>
      <c r="H779" s="70">
        <v>22.72</v>
      </c>
      <c r="I779" s="70">
        <v>1</v>
      </c>
      <c r="J779" s="70">
        <f t="shared" si="24"/>
        <v>23.72</v>
      </c>
      <c r="K779" s="143">
        <f t="shared" si="25"/>
        <v>47.44</v>
      </c>
      <c r="L779" s="4"/>
    </row>
    <row r="780" spans="1:12" ht="15" customHeight="1" x14ac:dyDescent="0.25">
      <c r="A780" s="142">
        <v>721022</v>
      </c>
      <c r="B780" s="67" t="s">
        <v>61</v>
      </c>
      <c r="C780" s="67">
        <v>70371</v>
      </c>
      <c r="D780" s="68" t="s">
        <v>924</v>
      </c>
      <c r="E780" s="17" t="s">
        <v>62</v>
      </c>
      <c r="F780" s="69">
        <v>8</v>
      </c>
      <c r="G780" s="16">
        <v>8</v>
      </c>
      <c r="H780" s="70">
        <v>1.45</v>
      </c>
      <c r="I780" s="70">
        <v>0.37</v>
      </c>
      <c r="J780" s="70">
        <f t="shared" si="24"/>
        <v>1.8199999999999998</v>
      </c>
      <c r="K780" s="143">
        <f t="shared" si="25"/>
        <v>14.559999999999999</v>
      </c>
      <c r="L780" s="4"/>
    </row>
    <row r="781" spans="1:12" ht="15" customHeight="1" x14ac:dyDescent="0.25">
      <c r="A781" s="142">
        <v>721023</v>
      </c>
      <c r="B781" s="67" t="s">
        <v>61</v>
      </c>
      <c r="C781" s="67">
        <v>71863</v>
      </c>
      <c r="D781" s="68" t="s">
        <v>925</v>
      </c>
      <c r="E781" s="17" t="s">
        <v>62</v>
      </c>
      <c r="F781" s="69">
        <v>16</v>
      </c>
      <c r="G781" s="16">
        <v>16</v>
      </c>
      <c r="H781" s="70">
        <v>0.56999999999999995</v>
      </c>
      <c r="I781" s="70">
        <v>1.06</v>
      </c>
      <c r="J781" s="70">
        <f t="shared" si="24"/>
        <v>1.63</v>
      </c>
      <c r="K781" s="143">
        <f t="shared" si="25"/>
        <v>26.08</v>
      </c>
      <c r="L781" s="4"/>
    </row>
    <row r="782" spans="1:12" ht="15" customHeight="1" x14ac:dyDescent="0.25">
      <c r="A782" s="142">
        <v>721024</v>
      </c>
      <c r="B782" s="67" t="s">
        <v>61</v>
      </c>
      <c r="C782" s="67">
        <v>70393</v>
      </c>
      <c r="D782" s="68" t="s">
        <v>926</v>
      </c>
      <c r="E782" s="17" t="s">
        <v>62</v>
      </c>
      <c r="F782" s="69">
        <v>16</v>
      </c>
      <c r="G782" s="16">
        <v>16</v>
      </c>
      <c r="H782" s="70">
        <v>0.45</v>
      </c>
      <c r="I782" s="70">
        <v>0.75</v>
      </c>
      <c r="J782" s="70">
        <f t="shared" si="24"/>
        <v>1.2</v>
      </c>
      <c r="K782" s="143">
        <f t="shared" si="25"/>
        <v>19.2</v>
      </c>
      <c r="L782" s="4"/>
    </row>
    <row r="783" spans="1:12" ht="60" customHeight="1" x14ac:dyDescent="0.25">
      <c r="A783" s="142">
        <v>721025</v>
      </c>
      <c r="B783" s="67" t="s">
        <v>61</v>
      </c>
      <c r="C783" s="67">
        <v>91041</v>
      </c>
      <c r="D783" s="68" t="s">
        <v>927</v>
      </c>
      <c r="E783" s="17" t="s">
        <v>62</v>
      </c>
      <c r="F783" s="69">
        <v>2</v>
      </c>
      <c r="G783" s="16">
        <v>2</v>
      </c>
      <c r="H783" s="70">
        <v>26.36</v>
      </c>
      <c r="I783" s="70">
        <v>10</v>
      </c>
      <c r="J783" s="70">
        <f t="shared" si="24"/>
        <v>36.36</v>
      </c>
      <c r="K783" s="143">
        <f t="shared" si="25"/>
        <v>72.72</v>
      </c>
      <c r="L783" s="4"/>
    </row>
    <row r="784" spans="1:12" ht="75.75" customHeight="1" x14ac:dyDescent="0.25">
      <c r="A784" s="142">
        <v>721026</v>
      </c>
      <c r="B784" s="67" t="s">
        <v>61</v>
      </c>
      <c r="C784" s="67">
        <v>91045</v>
      </c>
      <c r="D784" s="68" t="s">
        <v>928</v>
      </c>
      <c r="E784" s="17" t="s">
        <v>62</v>
      </c>
      <c r="F784" s="69">
        <v>1</v>
      </c>
      <c r="G784" s="16">
        <v>1</v>
      </c>
      <c r="H784" s="70">
        <v>7.73</v>
      </c>
      <c r="I784" s="70">
        <v>9</v>
      </c>
      <c r="J784" s="70">
        <f t="shared" si="24"/>
        <v>16.73</v>
      </c>
      <c r="K784" s="143">
        <f t="shared" si="25"/>
        <v>16.73</v>
      </c>
      <c r="L784" s="4"/>
    </row>
    <row r="785" spans="1:12" ht="30" customHeight="1" thickBot="1" x14ac:dyDescent="0.3">
      <c r="A785" s="140">
        <v>721027</v>
      </c>
      <c r="B785" s="97" t="s">
        <v>90</v>
      </c>
      <c r="C785" s="97" t="s">
        <v>163</v>
      </c>
      <c r="D785" s="62" t="s">
        <v>929</v>
      </c>
      <c r="E785" s="63" t="s">
        <v>62</v>
      </c>
      <c r="F785" s="64">
        <v>1</v>
      </c>
      <c r="G785" s="65">
        <v>1</v>
      </c>
      <c r="H785" s="66">
        <v>0</v>
      </c>
      <c r="I785" s="66">
        <v>1000</v>
      </c>
      <c r="J785" s="66">
        <f t="shared" si="24"/>
        <v>1000</v>
      </c>
      <c r="K785" s="141">
        <f t="shared" si="25"/>
        <v>1000</v>
      </c>
      <c r="L785" s="4"/>
    </row>
    <row r="786" spans="1:12" ht="30" customHeight="1" thickBot="1" x14ac:dyDescent="0.3">
      <c r="A786" s="38">
        <v>8</v>
      </c>
      <c r="B786" s="39" t="s">
        <v>61</v>
      </c>
      <c r="C786" s="40" t="s">
        <v>2</v>
      </c>
      <c r="D786" s="8" t="s">
        <v>30</v>
      </c>
      <c r="E786" s="9" t="s">
        <v>62</v>
      </c>
      <c r="F786" s="41">
        <v>1</v>
      </c>
      <c r="G786" s="42">
        <v>1</v>
      </c>
      <c r="H786" s="54">
        <v>0</v>
      </c>
      <c r="I786" s="54">
        <v>0</v>
      </c>
      <c r="J786" s="43">
        <f>J787+J789+J791+J795+J810+J842+J875+J879+J882+J884+J889+J894+J896+J901+J904+J913+J915+J935</f>
        <v>12058.08</v>
      </c>
      <c r="K786" s="44">
        <f>K787+K789+K791+K795+K810+K842+K875+K879+K882+K884+K889+K894+K896+K901+K904+K913+K915+K935</f>
        <v>173226.85689999998</v>
      </c>
      <c r="L786" s="4"/>
    </row>
    <row r="787" spans="1:12" ht="20.100000000000001" customHeight="1" thickBot="1" x14ac:dyDescent="0.3">
      <c r="A787" s="45" t="s">
        <v>930</v>
      </c>
      <c r="B787" s="46" t="s">
        <v>61</v>
      </c>
      <c r="C787" s="47" t="s">
        <v>2</v>
      </c>
      <c r="D787" s="48" t="s">
        <v>261</v>
      </c>
      <c r="E787" s="49" t="s">
        <v>63</v>
      </c>
      <c r="F787" s="50" t="s">
        <v>2</v>
      </c>
      <c r="G787" s="46" t="s">
        <v>63</v>
      </c>
      <c r="H787" s="51">
        <v>0</v>
      </c>
      <c r="I787" s="51">
        <v>0</v>
      </c>
      <c r="J787" s="52">
        <f>J788</f>
        <v>4.63</v>
      </c>
      <c r="K787" s="53">
        <f>K788</f>
        <v>589.21379999999999</v>
      </c>
      <c r="L787" s="4"/>
    </row>
    <row r="788" spans="1:12" ht="60" customHeight="1" x14ac:dyDescent="0.25">
      <c r="A788" s="138">
        <v>81001</v>
      </c>
      <c r="B788" s="55" t="s">
        <v>61</v>
      </c>
      <c r="C788" s="55">
        <v>20701</v>
      </c>
      <c r="D788" s="56" t="s">
        <v>411</v>
      </c>
      <c r="E788" s="57" t="s">
        <v>64</v>
      </c>
      <c r="F788" s="58">
        <v>127.26</v>
      </c>
      <c r="G788" s="59">
        <v>127.26</v>
      </c>
      <c r="H788" s="60">
        <v>3.63</v>
      </c>
      <c r="I788" s="60">
        <v>1</v>
      </c>
      <c r="J788" s="60">
        <f t="shared" si="24"/>
        <v>4.63</v>
      </c>
      <c r="K788" s="139">
        <f t="shared" si="25"/>
        <v>589.21379999999999</v>
      </c>
      <c r="L788" s="4"/>
    </row>
    <row r="789" spans="1:12" ht="20.100000000000001" customHeight="1" x14ac:dyDescent="0.25">
      <c r="A789" s="146" t="s">
        <v>931</v>
      </c>
      <c r="B789" s="102" t="s">
        <v>61</v>
      </c>
      <c r="C789" s="103" t="s">
        <v>2</v>
      </c>
      <c r="D789" s="104" t="s">
        <v>75</v>
      </c>
      <c r="E789" s="105" t="s">
        <v>63</v>
      </c>
      <c r="F789" s="106" t="s">
        <v>2</v>
      </c>
      <c r="G789" s="102" t="s">
        <v>63</v>
      </c>
      <c r="H789" s="107">
        <v>0</v>
      </c>
      <c r="I789" s="107">
        <v>0</v>
      </c>
      <c r="J789" s="108">
        <f>J790</f>
        <v>45.15</v>
      </c>
      <c r="K789" s="147">
        <f>K790</f>
        <v>401.83499999999998</v>
      </c>
      <c r="L789" s="4"/>
    </row>
    <row r="790" spans="1:12" ht="30" customHeight="1" thickBot="1" x14ac:dyDescent="0.3">
      <c r="A790" s="140">
        <v>82001</v>
      </c>
      <c r="B790" s="61" t="s">
        <v>61</v>
      </c>
      <c r="C790" s="61">
        <v>30101</v>
      </c>
      <c r="D790" s="62" t="s">
        <v>412</v>
      </c>
      <c r="E790" s="63" t="s">
        <v>79</v>
      </c>
      <c r="F790" s="64">
        <v>8.9</v>
      </c>
      <c r="G790" s="65">
        <v>8.9</v>
      </c>
      <c r="H790" s="66">
        <v>36.15</v>
      </c>
      <c r="I790" s="66">
        <v>9</v>
      </c>
      <c r="J790" s="66">
        <f t="shared" si="24"/>
        <v>45.15</v>
      </c>
      <c r="K790" s="141">
        <f t="shared" si="25"/>
        <v>401.83499999999998</v>
      </c>
      <c r="L790" s="4"/>
    </row>
    <row r="791" spans="1:12" ht="20.100000000000001" customHeight="1" thickBot="1" x14ac:dyDescent="0.3">
      <c r="A791" s="45" t="s">
        <v>932</v>
      </c>
      <c r="B791" s="46" t="s">
        <v>61</v>
      </c>
      <c r="C791" s="47" t="s">
        <v>2</v>
      </c>
      <c r="D791" s="48" t="s">
        <v>77</v>
      </c>
      <c r="E791" s="49" t="s">
        <v>63</v>
      </c>
      <c r="F791" s="50" t="s">
        <v>2</v>
      </c>
      <c r="G791" s="46" t="s">
        <v>63</v>
      </c>
      <c r="H791" s="51">
        <v>0</v>
      </c>
      <c r="I791" s="51">
        <v>0</v>
      </c>
      <c r="J791" s="52">
        <f>J792</f>
        <v>4.93</v>
      </c>
      <c r="K791" s="53">
        <f>K792</f>
        <v>627.39179999999999</v>
      </c>
      <c r="L791" s="4"/>
    </row>
    <row r="792" spans="1:12" ht="20.100000000000001" customHeight="1" thickBot="1" x14ac:dyDescent="0.3">
      <c r="A792" s="77" t="s">
        <v>948</v>
      </c>
      <c r="B792" s="78" t="s">
        <v>61</v>
      </c>
      <c r="C792" s="79" t="s">
        <v>2</v>
      </c>
      <c r="D792" s="80" t="s">
        <v>413</v>
      </c>
      <c r="E792" s="81" t="s">
        <v>63</v>
      </c>
      <c r="F792" s="82" t="s">
        <v>2</v>
      </c>
      <c r="G792" s="78" t="s">
        <v>63</v>
      </c>
      <c r="H792" s="83">
        <v>0</v>
      </c>
      <c r="I792" s="83">
        <v>0</v>
      </c>
      <c r="J792" s="84">
        <f>J793+J794</f>
        <v>4.93</v>
      </c>
      <c r="K792" s="85">
        <f>K793+K794</f>
        <v>627.39179999999999</v>
      </c>
      <c r="L792" s="4"/>
    </row>
    <row r="793" spans="1:12" ht="30" customHeight="1" x14ac:dyDescent="0.25">
      <c r="A793" s="138">
        <v>83101</v>
      </c>
      <c r="B793" s="55" t="s">
        <v>61</v>
      </c>
      <c r="C793" s="55">
        <v>41140</v>
      </c>
      <c r="D793" s="56" t="s">
        <v>414</v>
      </c>
      <c r="E793" s="57" t="s">
        <v>64</v>
      </c>
      <c r="F793" s="58">
        <v>127.26</v>
      </c>
      <c r="G793" s="59">
        <v>127.26</v>
      </c>
      <c r="H793" s="60">
        <v>0</v>
      </c>
      <c r="I793" s="60">
        <v>2</v>
      </c>
      <c r="J793" s="60">
        <f t="shared" si="24"/>
        <v>2</v>
      </c>
      <c r="K793" s="139">
        <f t="shared" si="25"/>
        <v>254.52</v>
      </c>
      <c r="L793" s="4"/>
    </row>
    <row r="794" spans="1:12" ht="60" customHeight="1" thickBot="1" x14ac:dyDescent="0.3">
      <c r="A794" s="140">
        <v>83102</v>
      </c>
      <c r="B794" s="61" t="s">
        <v>65</v>
      </c>
      <c r="C794" s="61">
        <v>97083</v>
      </c>
      <c r="D794" s="62" t="s">
        <v>591</v>
      </c>
      <c r="E794" s="63" t="s">
        <v>64</v>
      </c>
      <c r="F794" s="64">
        <v>127.26</v>
      </c>
      <c r="G794" s="65">
        <v>127.26</v>
      </c>
      <c r="H794" s="66">
        <v>0.93</v>
      </c>
      <c r="I794" s="66">
        <v>2</v>
      </c>
      <c r="J794" s="66">
        <f t="shared" si="24"/>
        <v>2.93</v>
      </c>
      <c r="K794" s="141">
        <f t="shared" si="25"/>
        <v>372.87180000000001</v>
      </c>
      <c r="L794" s="4"/>
    </row>
    <row r="795" spans="1:12" ht="20.100000000000001" customHeight="1" thickBot="1" x14ac:dyDescent="0.3">
      <c r="A795" s="45" t="s">
        <v>933</v>
      </c>
      <c r="B795" s="46" t="s">
        <v>61</v>
      </c>
      <c r="C795" s="47" t="s">
        <v>2</v>
      </c>
      <c r="D795" s="48" t="s">
        <v>265</v>
      </c>
      <c r="E795" s="49" t="s">
        <v>63</v>
      </c>
      <c r="F795" s="50" t="s">
        <v>2</v>
      </c>
      <c r="G795" s="46" t="s">
        <v>63</v>
      </c>
      <c r="H795" s="51">
        <v>0</v>
      </c>
      <c r="I795" s="51">
        <v>0</v>
      </c>
      <c r="J795" s="52">
        <f>J796+J800+J808</f>
        <v>1381.72</v>
      </c>
      <c r="K795" s="53">
        <f>K796+K800+K808</f>
        <v>12867.9607</v>
      </c>
      <c r="L795" s="4"/>
    </row>
    <row r="796" spans="1:12" ht="20.100000000000001" customHeight="1" thickBot="1" x14ac:dyDescent="0.3">
      <c r="A796" s="77" t="s">
        <v>950</v>
      </c>
      <c r="B796" s="78" t="s">
        <v>61</v>
      </c>
      <c r="C796" s="79" t="s">
        <v>2</v>
      </c>
      <c r="D796" s="80" t="s">
        <v>81</v>
      </c>
      <c r="E796" s="81" t="s">
        <v>63</v>
      </c>
      <c r="F796" s="82" t="s">
        <v>2</v>
      </c>
      <c r="G796" s="78" t="s">
        <v>63</v>
      </c>
      <c r="H796" s="83">
        <v>0</v>
      </c>
      <c r="I796" s="83">
        <v>0</v>
      </c>
      <c r="J796" s="84">
        <f>J797+J798+J799</f>
        <v>70.08</v>
      </c>
      <c r="K796" s="85">
        <f>K797+K798+K799</f>
        <v>8402.5564999999988</v>
      </c>
      <c r="L796" s="4"/>
    </row>
    <row r="797" spans="1:12" ht="15" customHeight="1" x14ac:dyDescent="0.25">
      <c r="A797" s="138">
        <v>84101</v>
      </c>
      <c r="B797" s="55" t="s">
        <v>61</v>
      </c>
      <c r="C797" s="55">
        <v>50302</v>
      </c>
      <c r="D797" s="56" t="s">
        <v>594</v>
      </c>
      <c r="E797" s="57" t="s">
        <v>76</v>
      </c>
      <c r="F797" s="58">
        <v>87</v>
      </c>
      <c r="G797" s="59">
        <v>87</v>
      </c>
      <c r="H797" s="60">
        <v>31.48</v>
      </c>
      <c r="I797" s="60">
        <v>15</v>
      </c>
      <c r="J797" s="60">
        <f t="shared" si="24"/>
        <v>46.480000000000004</v>
      </c>
      <c r="K797" s="139">
        <f t="shared" si="25"/>
        <v>4043.76</v>
      </c>
      <c r="L797" s="4"/>
    </row>
    <row r="798" spans="1:12" ht="30" customHeight="1" x14ac:dyDescent="0.25">
      <c r="A798" s="142">
        <v>84102</v>
      </c>
      <c r="B798" s="67" t="s">
        <v>65</v>
      </c>
      <c r="C798" s="67">
        <v>95577</v>
      </c>
      <c r="D798" s="68" t="s">
        <v>595</v>
      </c>
      <c r="E798" s="17" t="s">
        <v>82</v>
      </c>
      <c r="F798" s="69">
        <v>291</v>
      </c>
      <c r="G798" s="16">
        <v>291</v>
      </c>
      <c r="H798" s="70">
        <v>9.75</v>
      </c>
      <c r="I798" s="70">
        <v>0.9</v>
      </c>
      <c r="J798" s="70">
        <f t="shared" si="24"/>
        <v>10.65</v>
      </c>
      <c r="K798" s="143">
        <f t="shared" si="25"/>
        <v>3099.15</v>
      </c>
      <c r="L798" s="4"/>
    </row>
    <row r="799" spans="1:12" ht="15" customHeight="1" thickBot="1" x14ac:dyDescent="0.3">
      <c r="A799" s="140">
        <v>84103</v>
      </c>
      <c r="B799" s="61" t="s">
        <v>61</v>
      </c>
      <c r="C799" s="61">
        <v>52014</v>
      </c>
      <c r="D799" s="62" t="s">
        <v>418</v>
      </c>
      <c r="E799" s="63" t="s">
        <v>82</v>
      </c>
      <c r="F799" s="64">
        <v>97.27</v>
      </c>
      <c r="G799" s="65">
        <v>97.27</v>
      </c>
      <c r="H799" s="66">
        <v>11.95</v>
      </c>
      <c r="I799" s="66">
        <v>1</v>
      </c>
      <c r="J799" s="66">
        <f t="shared" si="24"/>
        <v>12.95</v>
      </c>
      <c r="K799" s="141">
        <f t="shared" si="25"/>
        <v>1259.6464999999998</v>
      </c>
      <c r="L799" s="4"/>
    </row>
    <row r="800" spans="1:12" ht="20.100000000000001" customHeight="1" thickBot="1" x14ac:dyDescent="0.3">
      <c r="A800" s="77" t="s">
        <v>949</v>
      </c>
      <c r="B800" s="78" t="s">
        <v>61</v>
      </c>
      <c r="C800" s="79" t="s">
        <v>2</v>
      </c>
      <c r="D800" s="80" t="s">
        <v>83</v>
      </c>
      <c r="E800" s="81" t="s">
        <v>63</v>
      </c>
      <c r="F800" s="82" t="s">
        <v>2</v>
      </c>
      <c r="G800" s="78" t="s">
        <v>63</v>
      </c>
      <c r="H800" s="83">
        <v>0</v>
      </c>
      <c r="I800" s="83">
        <v>0</v>
      </c>
      <c r="J800" s="84">
        <f>J801+J802+J803+J804+J805+J806+J807</f>
        <v>1296.6400000000001</v>
      </c>
      <c r="K800" s="85">
        <f>K801+K802+K803+K804+K805+K806+K807</f>
        <v>4375.4041999999999</v>
      </c>
      <c r="L800" s="4"/>
    </row>
    <row r="801" spans="1:12" ht="15" customHeight="1" x14ac:dyDescent="0.25">
      <c r="A801" s="138">
        <v>84201</v>
      </c>
      <c r="B801" s="55" t="s">
        <v>61</v>
      </c>
      <c r="C801" s="55">
        <v>50901</v>
      </c>
      <c r="D801" s="56" t="s">
        <v>419</v>
      </c>
      <c r="E801" s="57" t="s">
        <v>79</v>
      </c>
      <c r="F801" s="58">
        <v>4.79</v>
      </c>
      <c r="G801" s="59">
        <v>4.79</v>
      </c>
      <c r="H801" s="60">
        <v>0</v>
      </c>
      <c r="I801" s="60">
        <v>40</v>
      </c>
      <c r="J801" s="60">
        <f t="shared" si="24"/>
        <v>40</v>
      </c>
      <c r="K801" s="139">
        <f t="shared" si="25"/>
        <v>191.6</v>
      </c>
      <c r="L801" s="4"/>
    </row>
    <row r="802" spans="1:12" ht="15" customHeight="1" x14ac:dyDescent="0.25">
      <c r="A802" s="142">
        <v>84202</v>
      </c>
      <c r="B802" s="67" t="s">
        <v>61</v>
      </c>
      <c r="C802" s="67">
        <v>50902</v>
      </c>
      <c r="D802" s="68" t="s">
        <v>84</v>
      </c>
      <c r="E802" s="17" t="s">
        <v>64</v>
      </c>
      <c r="F802" s="69">
        <v>8.4600000000000009</v>
      </c>
      <c r="G802" s="16">
        <v>8.4600000000000009</v>
      </c>
      <c r="H802" s="70">
        <v>0</v>
      </c>
      <c r="I802" s="70">
        <v>5</v>
      </c>
      <c r="J802" s="70">
        <f t="shared" si="24"/>
        <v>5</v>
      </c>
      <c r="K802" s="143">
        <f t="shared" si="25"/>
        <v>42.300000000000004</v>
      </c>
      <c r="L802" s="4"/>
    </row>
    <row r="803" spans="1:12" ht="30" customHeight="1" x14ac:dyDescent="0.25">
      <c r="A803" s="142">
        <v>84203</v>
      </c>
      <c r="B803" s="67" t="s">
        <v>65</v>
      </c>
      <c r="C803" s="67">
        <v>96616</v>
      </c>
      <c r="D803" s="68" t="s">
        <v>976</v>
      </c>
      <c r="E803" s="17" t="s">
        <v>79</v>
      </c>
      <c r="F803" s="69">
        <v>0.42</v>
      </c>
      <c r="G803" s="16">
        <v>0.42</v>
      </c>
      <c r="H803" s="70">
        <v>442.01</v>
      </c>
      <c r="I803" s="70">
        <v>200</v>
      </c>
      <c r="J803" s="70">
        <f t="shared" si="24"/>
        <v>642.01</v>
      </c>
      <c r="K803" s="143">
        <f t="shared" si="25"/>
        <v>269.64420000000001</v>
      </c>
      <c r="L803" s="4"/>
    </row>
    <row r="804" spans="1:12" ht="15" customHeight="1" x14ac:dyDescent="0.25">
      <c r="A804" s="142">
        <v>84204</v>
      </c>
      <c r="B804" s="67" t="s">
        <v>61</v>
      </c>
      <c r="C804" s="67">
        <v>51036</v>
      </c>
      <c r="D804" s="68" t="s">
        <v>421</v>
      </c>
      <c r="E804" s="17" t="s">
        <v>79</v>
      </c>
      <c r="F804" s="69">
        <v>4.58</v>
      </c>
      <c r="G804" s="16">
        <v>4.58</v>
      </c>
      <c r="H804" s="70">
        <v>544.67999999999995</v>
      </c>
      <c r="I804" s="70">
        <v>0</v>
      </c>
      <c r="J804" s="70">
        <f t="shared" si="24"/>
        <v>544.67999999999995</v>
      </c>
      <c r="K804" s="143">
        <f t="shared" si="25"/>
        <v>2494.6343999999999</v>
      </c>
      <c r="L804" s="4"/>
    </row>
    <row r="805" spans="1:12" ht="30" customHeight="1" x14ac:dyDescent="0.25">
      <c r="A805" s="142">
        <v>84205</v>
      </c>
      <c r="B805" s="67" t="s">
        <v>61</v>
      </c>
      <c r="C805" s="67">
        <v>51060</v>
      </c>
      <c r="D805" s="68" t="s">
        <v>422</v>
      </c>
      <c r="E805" s="17" t="s">
        <v>79</v>
      </c>
      <c r="F805" s="69">
        <v>4.58</v>
      </c>
      <c r="G805" s="16">
        <v>4.58</v>
      </c>
      <c r="H805" s="70">
        <v>0.12</v>
      </c>
      <c r="I805" s="70">
        <v>40</v>
      </c>
      <c r="J805" s="70">
        <f t="shared" si="24"/>
        <v>40.119999999999997</v>
      </c>
      <c r="K805" s="143">
        <f t="shared" si="25"/>
        <v>183.74959999999999</v>
      </c>
      <c r="L805" s="4"/>
    </row>
    <row r="806" spans="1:12" ht="15" customHeight="1" x14ac:dyDescent="0.25">
      <c r="A806" s="142">
        <v>84206</v>
      </c>
      <c r="B806" s="67" t="s">
        <v>61</v>
      </c>
      <c r="C806" s="67">
        <v>52004</v>
      </c>
      <c r="D806" s="68" t="s">
        <v>423</v>
      </c>
      <c r="E806" s="17" t="s">
        <v>82</v>
      </c>
      <c r="F806" s="69">
        <v>30.2</v>
      </c>
      <c r="G806" s="16">
        <v>30.2</v>
      </c>
      <c r="H806" s="70">
        <v>8.8800000000000008</v>
      </c>
      <c r="I806" s="70">
        <v>2</v>
      </c>
      <c r="J806" s="70">
        <f t="shared" si="24"/>
        <v>10.88</v>
      </c>
      <c r="K806" s="143">
        <f t="shared" si="25"/>
        <v>328.57600000000002</v>
      </c>
      <c r="L806" s="4"/>
    </row>
    <row r="807" spans="1:12" ht="15" customHeight="1" thickBot="1" x14ac:dyDescent="0.3">
      <c r="A807" s="140">
        <v>84207</v>
      </c>
      <c r="B807" s="61" t="s">
        <v>61</v>
      </c>
      <c r="C807" s="61">
        <v>52014</v>
      </c>
      <c r="D807" s="62" t="s">
        <v>418</v>
      </c>
      <c r="E807" s="63" t="s">
        <v>82</v>
      </c>
      <c r="F807" s="64">
        <v>62</v>
      </c>
      <c r="G807" s="65">
        <v>62</v>
      </c>
      <c r="H807" s="66">
        <v>11.95</v>
      </c>
      <c r="I807" s="66">
        <v>2</v>
      </c>
      <c r="J807" s="66">
        <f t="shared" si="24"/>
        <v>13.95</v>
      </c>
      <c r="K807" s="141">
        <f t="shared" si="25"/>
        <v>864.9</v>
      </c>
      <c r="L807" s="4"/>
    </row>
    <row r="808" spans="1:12" ht="20.100000000000001" customHeight="1" thickBot="1" x14ac:dyDescent="0.3">
      <c r="A808" s="77" t="s">
        <v>951</v>
      </c>
      <c r="B808" s="78" t="s">
        <v>61</v>
      </c>
      <c r="C808" s="79" t="s">
        <v>2</v>
      </c>
      <c r="D808" s="80" t="s">
        <v>424</v>
      </c>
      <c r="E808" s="81" t="s">
        <v>63</v>
      </c>
      <c r="F808" s="82" t="s">
        <v>2</v>
      </c>
      <c r="G808" s="78" t="s">
        <v>63</v>
      </c>
      <c r="H808" s="83">
        <v>0</v>
      </c>
      <c r="I808" s="83">
        <v>0</v>
      </c>
      <c r="J808" s="84">
        <f>J809</f>
        <v>15</v>
      </c>
      <c r="K808" s="85">
        <f>K809</f>
        <v>90</v>
      </c>
      <c r="L808" s="4"/>
    </row>
    <row r="809" spans="1:12" ht="15" customHeight="1" thickBot="1" x14ac:dyDescent="0.3">
      <c r="A809" s="144">
        <v>84301</v>
      </c>
      <c r="B809" s="71" t="s">
        <v>61</v>
      </c>
      <c r="C809" s="71">
        <v>50251</v>
      </c>
      <c r="D809" s="72" t="s">
        <v>425</v>
      </c>
      <c r="E809" s="73" t="s">
        <v>62</v>
      </c>
      <c r="F809" s="74">
        <v>6</v>
      </c>
      <c r="G809" s="75">
        <v>6</v>
      </c>
      <c r="H809" s="76">
        <v>15</v>
      </c>
      <c r="I809" s="76">
        <v>0</v>
      </c>
      <c r="J809" s="76">
        <f t="shared" si="24"/>
        <v>15</v>
      </c>
      <c r="K809" s="145">
        <f t="shared" si="25"/>
        <v>90</v>
      </c>
      <c r="L809" s="4"/>
    </row>
    <row r="810" spans="1:12" ht="20.100000000000001" customHeight="1" thickBot="1" x14ac:dyDescent="0.3">
      <c r="A810" s="45" t="s">
        <v>934</v>
      </c>
      <c r="B810" s="46" t="s">
        <v>61</v>
      </c>
      <c r="C810" s="47" t="s">
        <v>2</v>
      </c>
      <c r="D810" s="48" t="s">
        <v>85</v>
      </c>
      <c r="E810" s="49" t="s">
        <v>63</v>
      </c>
      <c r="F810" s="50" t="s">
        <v>2</v>
      </c>
      <c r="G810" s="46" t="s">
        <v>63</v>
      </c>
      <c r="H810" s="51">
        <v>0</v>
      </c>
      <c r="I810" s="51">
        <v>0</v>
      </c>
      <c r="J810" s="52">
        <f>J811+J821+J827+J835+J838+J840</f>
        <v>5306.25</v>
      </c>
      <c r="K810" s="53">
        <f>K811+K821+K827+K835+K838+K840</f>
        <v>36680.253499999999</v>
      </c>
      <c r="L810" s="4"/>
    </row>
    <row r="811" spans="1:12" ht="20.100000000000001" customHeight="1" thickBot="1" x14ac:dyDescent="0.3">
      <c r="A811" s="77" t="s">
        <v>952</v>
      </c>
      <c r="B811" s="78" t="s">
        <v>61</v>
      </c>
      <c r="C811" s="79" t="s">
        <v>2</v>
      </c>
      <c r="D811" s="80" t="s">
        <v>475</v>
      </c>
      <c r="E811" s="81" t="s">
        <v>63</v>
      </c>
      <c r="F811" s="82" t="s">
        <v>2</v>
      </c>
      <c r="G811" s="78" t="s">
        <v>63</v>
      </c>
      <c r="H811" s="83">
        <v>0</v>
      </c>
      <c r="I811" s="83">
        <v>0</v>
      </c>
      <c r="J811" s="84">
        <f>J812+J813+J814+J815+J816+J817+J818+J819+J820</f>
        <v>1334.2099999999998</v>
      </c>
      <c r="K811" s="85">
        <f>K812+K813+K814+K815+K816+K817+K818+K819+K820</f>
        <v>4148.8810000000003</v>
      </c>
      <c r="L811" s="4"/>
    </row>
    <row r="812" spans="1:12" ht="30" customHeight="1" x14ac:dyDescent="0.25">
      <c r="A812" s="138">
        <v>85101</v>
      </c>
      <c r="B812" s="55" t="s">
        <v>61</v>
      </c>
      <c r="C812" s="55">
        <v>40101</v>
      </c>
      <c r="D812" s="56" t="s">
        <v>593</v>
      </c>
      <c r="E812" s="57" t="s">
        <v>79</v>
      </c>
      <c r="F812" s="58">
        <v>3.67</v>
      </c>
      <c r="G812" s="59">
        <v>3.67</v>
      </c>
      <c r="H812" s="60">
        <v>0</v>
      </c>
      <c r="I812" s="60">
        <v>30</v>
      </c>
      <c r="J812" s="60">
        <f t="shared" si="24"/>
        <v>30</v>
      </c>
      <c r="K812" s="139">
        <f t="shared" si="25"/>
        <v>110.1</v>
      </c>
      <c r="L812" s="4"/>
    </row>
    <row r="813" spans="1:12" ht="15" customHeight="1" x14ac:dyDescent="0.25">
      <c r="A813" s="142">
        <v>85102</v>
      </c>
      <c r="B813" s="67" t="s">
        <v>61</v>
      </c>
      <c r="C813" s="67">
        <v>50902</v>
      </c>
      <c r="D813" s="68" t="s">
        <v>84</v>
      </c>
      <c r="E813" s="17" t="s">
        <v>64</v>
      </c>
      <c r="F813" s="69">
        <v>12.23</v>
      </c>
      <c r="G813" s="16">
        <v>12.23</v>
      </c>
      <c r="H813" s="70">
        <v>0</v>
      </c>
      <c r="I813" s="70">
        <v>5</v>
      </c>
      <c r="J813" s="70">
        <f t="shared" si="24"/>
        <v>5</v>
      </c>
      <c r="K813" s="143">
        <f t="shared" si="25"/>
        <v>61.150000000000006</v>
      </c>
      <c r="L813" s="4"/>
    </row>
    <row r="814" spans="1:12" ht="30" customHeight="1" x14ac:dyDescent="0.25">
      <c r="A814" s="142">
        <v>85103</v>
      </c>
      <c r="B814" s="67" t="s">
        <v>65</v>
      </c>
      <c r="C814" s="67">
        <v>96616</v>
      </c>
      <c r="D814" s="68" t="s">
        <v>420</v>
      </c>
      <c r="E814" s="17" t="s">
        <v>79</v>
      </c>
      <c r="F814" s="69">
        <v>0.35</v>
      </c>
      <c r="G814" s="16">
        <v>0.35</v>
      </c>
      <c r="H814" s="70">
        <v>442.01</v>
      </c>
      <c r="I814" s="70">
        <v>200</v>
      </c>
      <c r="J814" s="70">
        <f t="shared" si="24"/>
        <v>642.01</v>
      </c>
      <c r="K814" s="143">
        <f t="shared" si="25"/>
        <v>224.70349999999999</v>
      </c>
      <c r="L814" s="4"/>
    </row>
    <row r="815" spans="1:12" ht="15" customHeight="1" x14ac:dyDescent="0.25">
      <c r="A815" s="142">
        <v>85104</v>
      </c>
      <c r="B815" s="67" t="s">
        <v>61</v>
      </c>
      <c r="C815" s="67">
        <v>60191</v>
      </c>
      <c r="D815" s="68" t="s">
        <v>427</v>
      </c>
      <c r="E815" s="17" t="s">
        <v>64</v>
      </c>
      <c r="F815" s="69">
        <v>30.57</v>
      </c>
      <c r="G815" s="16">
        <v>30.57</v>
      </c>
      <c r="H815" s="70">
        <v>24.01</v>
      </c>
      <c r="I815" s="70">
        <v>10</v>
      </c>
      <c r="J815" s="70">
        <f t="shared" ref="J815:J876" si="26">H815+I815</f>
        <v>34.010000000000005</v>
      </c>
      <c r="K815" s="143">
        <f t="shared" ref="K815:K876" si="27">F815*J815</f>
        <v>1039.6857000000002</v>
      </c>
      <c r="L815" s="4"/>
    </row>
    <row r="816" spans="1:12" ht="15" customHeight="1" x14ac:dyDescent="0.25">
      <c r="A816" s="142">
        <v>85105</v>
      </c>
      <c r="B816" s="67" t="s">
        <v>61</v>
      </c>
      <c r="C816" s="67">
        <v>60524</v>
      </c>
      <c r="D816" s="68" t="s">
        <v>421</v>
      </c>
      <c r="E816" s="17" t="s">
        <v>79</v>
      </c>
      <c r="F816" s="69">
        <v>2.14</v>
      </c>
      <c r="G816" s="16">
        <v>2.14</v>
      </c>
      <c r="H816" s="70">
        <v>544.67999999999995</v>
      </c>
      <c r="I816" s="70">
        <v>0</v>
      </c>
      <c r="J816" s="70">
        <f t="shared" si="26"/>
        <v>544.67999999999995</v>
      </c>
      <c r="K816" s="143">
        <f t="shared" si="27"/>
        <v>1165.6152</v>
      </c>
      <c r="L816" s="4"/>
    </row>
    <row r="817" spans="1:12" ht="45" customHeight="1" x14ac:dyDescent="0.25">
      <c r="A817" s="142">
        <v>85106</v>
      </c>
      <c r="B817" s="67" t="s">
        <v>61</v>
      </c>
      <c r="C817" s="67">
        <v>60800</v>
      </c>
      <c r="D817" s="68" t="s">
        <v>428</v>
      </c>
      <c r="E817" s="17" t="s">
        <v>79</v>
      </c>
      <c r="F817" s="69">
        <v>2.14</v>
      </c>
      <c r="G817" s="16">
        <v>2.14</v>
      </c>
      <c r="H817" s="70">
        <v>0.12</v>
      </c>
      <c r="I817" s="70">
        <v>50</v>
      </c>
      <c r="J817" s="70">
        <f t="shared" si="26"/>
        <v>50.12</v>
      </c>
      <c r="K817" s="143">
        <f t="shared" si="27"/>
        <v>107.2568</v>
      </c>
      <c r="L817" s="4"/>
    </row>
    <row r="818" spans="1:12" ht="15" customHeight="1" x14ac:dyDescent="0.25">
      <c r="A818" s="142">
        <v>85107</v>
      </c>
      <c r="B818" s="67" t="s">
        <v>61</v>
      </c>
      <c r="C818" s="67">
        <v>40904</v>
      </c>
      <c r="D818" s="68" t="s">
        <v>429</v>
      </c>
      <c r="E818" s="17" t="s">
        <v>79</v>
      </c>
      <c r="F818" s="69">
        <v>1.53</v>
      </c>
      <c r="G818" s="16">
        <v>1.53</v>
      </c>
      <c r="H818" s="70">
        <v>0.56000000000000005</v>
      </c>
      <c r="I818" s="70">
        <v>3</v>
      </c>
      <c r="J818" s="70">
        <f t="shared" si="26"/>
        <v>3.56</v>
      </c>
      <c r="K818" s="143">
        <f t="shared" si="27"/>
        <v>5.4468000000000005</v>
      </c>
      <c r="L818" s="4"/>
    </row>
    <row r="819" spans="1:12" ht="15" customHeight="1" x14ac:dyDescent="0.25">
      <c r="A819" s="142">
        <v>85108</v>
      </c>
      <c r="B819" s="67" t="s">
        <v>61</v>
      </c>
      <c r="C819" s="67">
        <v>52004</v>
      </c>
      <c r="D819" s="68" t="s">
        <v>423</v>
      </c>
      <c r="E819" s="17" t="s">
        <v>82</v>
      </c>
      <c r="F819" s="69">
        <v>85.6</v>
      </c>
      <c r="G819" s="16">
        <v>85.6</v>
      </c>
      <c r="H819" s="70">
        <v>8.8800000000000008</v>
      </c>
      <c r="I819" s="70">
        <v>2</v>
      </c>
      <c r="J819" s="70">
        <f t="shared" si="26"/>
        <v>10.88</v>
      </c>
      <c r="K819" s="143">
        <f t="shared" si="27"/>
        <v>931.32799999999997</v>
      </c>
      <c r="L819" s="4"/>
    </row>
    <row r="820" spans="1:12" ht="15" customHeight="1" thickBot="1" x14ac:dyDescent="0.3">
      <c r="A820" s="140">
        <v>85109</v>
      </c>
      <c r="B820" s="61" t="s">
        <v>61</v>
      </c>
      <c r="C820" s="61">
        <v>52014</v>
      </c>
      <c r="D820" s="62" t="s">
        <v>418</v>
      </c>
      <c r="E820" s="63" t="s">
        <v>82</v>
      </c>
      <c r="F820" s="64">
        <v>36.1</v>
      </c>
      <c r="G820" s="65">
        <v>36.1</v>
      </c>
      <c r="H820" s="66">
        <v>11.95</v>
      </c>
      <c r="I820" s="66">
        <v>2</v>
      </c>
      <c r="J820" s="66">
        <f t="shared" si="26"/>
        <v>13.95</v>
      </c>
      <c r="K820" s="141">
        <f t="shared" si="27"/>
        <v>503.59499999999997</v>
      </c>
      <c r="L820" s="4"/>
    </row>
    <row r="821" spans="1:12" ht="20.100000000000001" customHeight="1" thickBot="1" x14ac:dyDescent="0.3">
      <c r="A821" s="77" t="s">
        <v>954</v>
      </c>
      <c r="B821" s="78" t="s">
        <v>61</v>
      </c>
      <c r="C821" s="79" t="s">
        <v>2</v>
      </c>
      <c r="D821" s="80" t="s">
        <v>88</v>
      </c>
      <c r="E821" s="81" t="s">
        <v>63</v>
      </c>
      <c r="F821" s="82" t="s">
        <v>2</v>
      </c>
      <c r="G821" s="78" t="s">
        <v>63</v>
      </c>
      <c r="H821" s="83">
        <v>0</v>
      </c>
      <c r="I821" s="83">
        <v>0</v>
      </c>
      <c r="J821" s="84">
        <f>J822+J823+J824+J825+J826</f>
        <v>671.54</v>
      </c>
      <c r="K821" s="85">
        <f>K822+K823+K824+K825+K826</f>
        <v>7177.3023999999996</v>
      </c>
      <c r="L821" s="4"/>
    </row>
    <row r="822" spans="1:12" ht="30" customHeight="1" x14ac:dyDescent="0.25">
      <c r="A822" s="138">
        <v>85201</v>
      </c>
      <c r="B822" s="55" t="s">
        <v>61</v>
      </c>
      <c r="C822" s="55">
        <v>60205</v>
      </c>
      <c r="D822" s="56" t="s">
        <v>977</v>
      </c>
      <c r="E822" s="57" t="s">
        <v>64</v>
      </c>
      <c r="F822" s="58">
        <v>48.41</v>
      </c>
      <c r="G822" s="59">
        <v>48.41</v>
      </c>
      <c r="H822" s="60">
        <v>31.74</v>
      </c>
      <c r="I822" s="60">
        <v>20</v>
      </c>
      <c r="J822" s="60">
        <f t="shared" si="26"/>
        <v>51.739999999999995</v>
      </c>
      <c r="K822" s="139">
        <f t="shared" si="27"/>
        <v>2504.7333999999996</v>
      </c>
      <c r="L822" s="4"/>
    </row>
    <row r="823" spans="1:12" ht="15" customHeight="1" x14ac:dyDescent="0.25">
      <c r="A823" s="142">
        <v>85202</v>
      </c>
      <c r="B823" s="67" t="s">
        <v>61</v>
      </c>
      <c r="C823" s="67">
        <v>60524</v>
      </c>
      <c r="D823" s="68" t="s">
        <v>421</v>
      </c>
      <c r="E823" s="17" t="s">
        <v>79</v>
      </c>
      <c r="F823" s="69">
        <v>2.5099999999999998</v>
      </c>
      <c r="G823" s="16">
        <v>2.5099999999999998</v>
      </c>
      <c r="H823" s="70">
        <v>544.67999999999995</v>
      </c>
      <c r="I823" s="70">
        <v>0</v>
      </c>
      <c r="J823" s="70">
        <f t="shared" si="26"/>
        <v>544.67999999999995</v>
      </c>
      <c r="K823" s="143">
        <f t="shared" si="27"/>
        <v>1367.1467999999998</v>
      </c>
      <c r="L823" s="4"/>
    </row>
    <row r="824" spans="1:12" ht="45" customHeight="1" x14ac:dyDescent="0.25">
      <c r="A824" s="142">
        <v>85203</v>
      </c>
      <c r="B824" s="67" t="s">
        <v>61</v>
      </c>
      <c r="C824" s="67">
        <v>60800</v>
      </c>
      <c r="D824" s="68" t="s">
        <v>428</v>
      </c>
      <c r="E824" s="17" t="s">
        <v>79</v>
      </c>
      <c r="F824" s="69">
        <v>2.5099999999999998</v>
      </c>
      <c r="G824" s="16">
        <v>2.5099999999999998</v>
      </c>
      <c r="H824" s="70">
        <v>0.12</v>
      </c>
      <c r="I824" s="70">
        <v>50</v>
      </c>
      <c r="J824" s="70">
        <f t="shared" si="26"/>
        <v>50.12</v>
      </c>
      <c r="K824" s="143">
        <f t="shared" si="27"/>
        <v>125.80119999999998</v>
      </c>
      <c r="L824" s="4"/>
    </row>
    <row r="825" spans="1:12" ht="60" customHeight="1" x14ac:dyDescent="0.25">
      <c r="A825" s="142">
        <v>85204</v>
      </c>
      <c r="B825" s="67" t="s">
        <v>65</v>
      </c>
      <c r="C825" s="67">
        <v>92762</v>
      </c>
      <c r="D825" s="68" t="s">
        <v>438</v>
      </c>
      <c r="E825" s="17" t="s">
        <v>82</v>
      </c>
      <c r="F825" s="69">
        <v>202.2</v>
      </c>
      <c r="G825" s="16">
        <v>202.2</v>
      </c>
      <c r="H825" s="70">
        <v>9.91</v>
      </c>
      <c r="I825" s="70">
        <v>1</v>
      </c>
      <c r="J825" s="70">
        <f t="shared" si="26"/>
        <v>10.91</v>
      </c>
      <c r="K825" s="143">
        <f t="shared" si="27"/>
        <v>2206.002</v>
      </c>
      <c r="L825" s="4"/>
    </row>
    <row r="826" spans="1:12" ht="60" customHeight="1" thickBot="1" x14ac:dyDescent="0.3">
      <c r="A826" s="140">
        <v>85205</v>
      </c>
      <c r="B826" s="61" t="s">
        <v>65</v>
      </c>
      <c r="C826" s="61">
        <v>92759</v>
      </c>
      <c r="D826" s="62" t="s">
        <v>434</v>
      </c>
      <c r="E826" s="63" t="s">
        <v>82</v>
      </c>
      <c r="F826" s="64">
        <v>69.099999999999994</v>
      </c>
      <c r="G826" s="65">
        <v>69.099999999999994</v>
      </c>
      <c r="H826" s="66">
        <v>10.09</v>
      </c>
      <c r="I826" s="66">
        <v>4</v>
      </c>
      <c r="J826" s="66">
        <f t="shared" si="26"/>
        <v>14.09</v>
      </c>
      <c r="K826" s="141">
        <f t="shared" si="27"/>
        <v>973.61899999999991</v>
      </c>
      <c r="L826" s="4"/>
    </row>
    <row r="827" spans="1:12" ht="20.100000000000001" customHeight="1" thickBot="1" x14ac:dyDescent="0.3">
      <c r="A827" s="77" t="s">
        <v>953</v>
      </c>
      <c r="B827" s="78" t="s">
        <v>61</v>
      </c>
      <c r="C827" s="79" t="s">
        <v>2</v>
      </c>
      <c r="D827" s="80" t="s">
        <v>435</v>
      </c>
      <c r="E827" s="81" t="s">
        <v>63</v>
      </c>
      <c r="F827" s="82" t="s">
        <v>2</v>
      </c>
      <c r="G827" s="78" t="s">
        <v>63</v>
      </c>
      <c r="H827" s="83">
        <v>0</v>
      </c>
      <c r="I827" s="83">
        <v>0</v>
      </c>
      <c r="J827" s="84">
        <f>J828+J829+J830+J831+J832+J833+J834</f>
        <v>693.57999999999993</v>
      </c>
      <c r="K827" s="85">
        <f>K828+K829+K830+K831+K832+K833+K834</f>
        <v>8364.2621999999992</v>
      </c>
      <c r="L827" s="4"/>
    </row>
    <row r="828" spans="1:12" ht="30" customHeight="1" x14ac:dyDescent="0.25">
      <c r="A828" s="138">
        <v>85301</v>
      </c>
      <c r="B828" s="55" t="s">
        <v>61</v>
      </c>
      <c r="C828" s="55">
        <v>60205</v>
      </c>
      <c r="D828" s="56" t="s">
        <v>811</v>
      </c>
      <c r="E828" s="57" t="s">
        <v>64</v>
      </c>
      <c r="F828" s="58">
        <v>62.48</v>
      </c>
      <c r="G828" s="59">
        <v>62.48</v>
      </c>
      <c r="H828" s="60">
        <v>31.74</v>
      </c>
      <c r="I828" s="60">
        <v>20</v>
      </c>
      <c r="J828" s="60">
        <f t="shared" si="26"/>
        <v>51.739999999999995</v>
      </c>
      <c r="K828" s="139">
        <f t="shared" si="27"/>
        <v>3232.7151999999996</v>
      </c>
      <c r="L828" s="4"/>
    </row>
    <row r="829" spans="1:12" ht="15" customHeight="1" x14ac:dyDescent="0.25">
      <c r="A829" s="142">
        <v>85302</v>
      </c>
      <c r="B829" s="67" t="s">
        <v>61</v>
      </c>
      <c r="C829" s="67">
        <v>60524</v>
      </c>
      <c r="D829" s="68" t="s">
        <v>421</v>
      </c>
      <c r="E829" s="17" t="s">
        <v>79</v>
      </c>
      <c r="F829" s="69">
        <v>4.33</v>
      </c>
      <c r="G829" s="16">
        <v>4.33</v>
      </c>
      <c r="H829" s="70">
        <v>544.67999999999995</v>
      </c>
      <c r="I829" s="70">
        <v>0</v>
      </c>
      <c r="J829" s="70">
        <f t="shared" si="26"/>
        <v>544.67999999999995</v>
      </c>
      <c r="K829" s="143">
        <f t="shared" si="27"/>
        <v>2358.4643999999998</v>
      </c>
      <c r="L829" s="4"/>
    </row>
    <row r="830" spans="1:12" ht="45" customHeight="1" x14ac:dyDescent="0.25">
      <c r="A830" s="142">
        <v>85303</v>
      </c>
      <c r="B830" s="67" t="s">
        <v>61</v>
      </c>
      <c r="C830" s="67">
        <v>60800</v>
      </c>
      <c r="D830" s="68" t="s">
        <v>428</v>
      </c>
      <c r="E830" s="17" t="s">
        <v>79</v>
      </c>
      <c r="F830" s="69">
        <v>4.33</v>
      </c>
      <c r="G830" s="16">
        <v>4.33</v>
      </c>
      <c r="H830" s="70">
        <v>0.12</v>
      </c>
      <c r="I830" s="70">
        <v>50</v>
      </c>
      <c r="J830" s="70">
        <f t="shared" si="26"/>
        <v>50.12</v>
      </c>
      <c r="K830" s="143">
        <f t="shared" si="27"/>
        <v>217.0196</v>
      </c>
      <c r="L830" s="4"/>
    </row>
    <row r="831" spans="1:12" ht="15" customHeight="1" x14ac:dyDescent="0.25">
      <c r="A831" s="142">
        <v>85304</v>
      </c>
      <c r="B831" s="67" t="s">
        <v>61</v>
      </c>
      <c r="C831" s="67">
        <v>60303</v>
      </c>
      <c r="D831" s="68" t="s">
        <v>436</v>
      </c>
      <c r="E831" s="17" t="s">
        <v>82</v>
      </c>
      <c r="F831" s="69">
        <v>27.1</v>
      </c>
      <c r="G831" s="16">
        <v>27.1</v>
      </c>
      <c r="H831" s="70">
        <v>9.16</v>
      </c>
      <c r="I831" s="70">
        <v>2</v>
      </c>
      <c r="J831" s="70">
        <f t="shared" si="26"/>
        <v>11.16</v>
      </c>
      <c r="K831" s="143">
        <f t="shared" si="27"/>
        <v>302.43600000000004</v>
      </c>
      <c r="L831" s="4"/>
    </row>
    <row r="832" spans="1:12" ht="15" customHeight="1" x14ac:dyDescent="0.25">
      <c r="A832" s="142">
        <v>85305</v>
      </c>
      <c r="B832" s="67" t="s">
        <v>61</v>
      </c>
      <c r="C832" s="67">
        <v>60304</v>
      </c>
      <c r="D832" s="68" t="s">
        <v>437</v>
      </c>
      <c r="E832" s="17" t="s">
        <v>82</v>
      </c>
      <c r="F832" s="69">
        <v>130.30000000000001</v>
      </c>
      <c r="G832" s="16">
        <v>130.30000000000001</v>
      </c>
      <c r="H832" s="70">
        <v>8.8800000000000008</v>
      </c>
      <c r="I832" s="70">
        <v>2</v>
      </c>
      <c r="J832" s="70">
        <f t="shared" si="26"/>
        <v>10.88</v>
      </c>
      <c r="K832" s="143">
        <f t="shared" si="27"/>
        <v>1417.6640000000002</v>
      </c>
      <c r="L832" s="4"/>
    </row>
    <row r="833" spans="1:12" ht="60" customHeight="1" x14ac:dyDescent="0.25">
      <c r="A833" s="142">
        <v>85306</v>
      </c>
      <c r="B833" s="67" t="s">
        <v>65</v>
      </c>
      <c r="C833" s="67">
        <v>92762</v>
      </c>
      <c r="D833" s="68" t="s">
        <v>978</v>
      </c>
      <c r="E833" s="17" t="s">
        <v>82</v>
      </c>
      <c r="F833" s="69">
        <v>10.5</v>
      </c>
      <c r="G833" s="16">
        <v>10.5</v>
      </c>
      <c r="H833" s="70">
        <v>9.91</v>
      </c>
      <c r="I833" s="70">
        <v>1</v>
      </c>
      <c r="J833" s="70">
        <f t="shared" si="26"/>
        <v>10.91</v>
      </c>
      <c r="K833" s="143">
        <f t="shared" si="27"/>
        <v>114.55500000000001</v>
      </c>
      <c r="L833" s="4"/>
    </row>
    <row r="834" spans="1:12" ht="60" customHeight="1" thickBot="1" x14ac:dyDescent="0.3">
      <c r="A834" s="140">
        <v>85307</v>
      </c>
      <c r="B834" s="61" t="s">
        <v>65</v>
      </c>
      <c r="C834" s="61">
        <v>92759</v>
      </c>
      <c r="D834" s="62" t="s">
        <v>434</v>
      </c>
      <c r="E834" s="63" t="s">
        <v>82</v>
      </c>
      <c r="F834" s="64">
        <v>51.2</v>
      </c>
      <c r="G834" s="65">
        <v>51.2</v>
      </c>
      <c r="H834" s="66">
        <v>10.09</v>
      </c>
      <c r="I834" s="66">
        <v>4</v>
      </c>
      <c r="J834" s="66">
        <f t="shared" si="26"/>
        <v>14.09</v>
      </c>
      <c r="K834" s="141">
        <f t="shared" si="27"/>
        <v>721.40800000000002</v>
      </c>
      <c r="L834" s="4"/>
    </row>
    <row r="835" spans="1:12" ht="20.100000000000001" customHeight="1" thickBot="1" x14ac:dyDescent="0.3">
      <c r="A835" s="77" t="s">
        <v>955</v>
      </c>
      <c r="B835" s="78" t="s">
        <v>61</v>
      </c>
      <c r="C835" s="79" t="s">
        <v>2</v>
      </c>
      <c r="D835" s="80" t="s">
        <v>89</v>
      </c>
      <c r="E835" s="81" t="s">
        <v>63</v>
      </c>
      <c r="F835" s="82" t="s">
        <v>2</v>
      </c>
      <c r="G835" s="78" t="s">
        <v>63</v>
      </c>
      <c r="H835" s="83">
        <v>0</v>
      </c>
      <c r="I835" s="83">
        <v>0</v>
      </c>
      <c r="J835" s="84">
        <f>J836</f>
        <v>145.75</v>
      </c>
      <c r="K835" s="85">
        <f>K836</f>
        <v>15203.182500000001</v>
      </c>
      <c r="L835" s="4"/>
    </row>
    <row r="836" spans="1:12" ht="20.100000000000001" customHeight="1" thickBot="1" x14ac:dyDescent="0.3">
      <c r="A836" s="86" t="s">
        <v>974</v>
      </c>
      <c r="B836" s="87" t="s">
        <v>61</v>
      </c>
      <c r="C836" s="88" t="s">
        <v>2</v>
      </c>
      <c r="D836" s="89" t="s">
        <v>439</v>
      </c>
      <c r="E836" s="90" t="s">
        <v>63</v>
      </c>
      <c r="F836" s="91" t="s">
        <v>2</v>
      </c>
      <c r="G836" s="87" t="s">
        <v>63</v>
      </c>
      <c r="H836" s="92">
        <v>0</v>
      </c>
      <c r="I836" s="92">
        <v>0</v>
      </c>
      <c r="J836" s="93">
        <f>J837</f>
        <v>145.75</v>
      </c>
      <c r="K836" s="94">
        <f>K837</f>
        <v>15203.182500000001</v>
      </c>
      <c r="L836" s="4"/>
    </row>
    <row r="837" spans="1:12" ht="75" customHeight="1" thickBot="1" x14ac:dyDescent="0.3">
      <c r="A837" s="138">
        <v>85411</v>
      </c>
      <c r="B837" s="95" t="s">
        <v>90</v>
      </c>
      <c r="C837" s="95" t="s">
        <v>91</v>
      </c>
      <c r="D837" s="56" t="s">
        <v>975</v>
      </c>
      <c r="E837" s="57" t="s">
        <v>64</v>
      </c>
      <c r="F837" s="58">
        <v>104.31</v>
      </c>
      <c r="G837" s="59">
        <v>104.31</v>
      </c>
      <c r="H837" s="60">
        <v>125.75</v>
      </c>
      <c r="I837" s="60">
        <v>20</v>
      </c>
      <c r="J837" s="60">
        <f t="shared" si="26"/>
        <v>145.75</v>
      </c>
      <c r="K837" s="139">
        <f t="shared" si="27"/>
        <v>15203.182500000001</v>
      </c>
      <c r="L837" s="4"/>
    </row>
    <row r="838" spans="1:12" ht="20.100000000000001" customHeight="1" thickBot="1" x14ac:dyDescent="0.3">
      <c r="A838" s="77" t="s">
        <v>956</v>
      </c>
      <c r="B838" s="78" t="s">
        <v>61</v>
      </c>
      <c r="C838" s="79" t="s">
        <v>2</v>
      </c>
      <c r="D838" s="80" t="s">
        <v>440</v>
      </c>
      <c r="E838" s="81" t="s">
        <v>63</v>
      </c>
      <c r="F838" s="82" t="s">
        <v>2</v>
      </c>
      <c r="G838" s="78" t="s">
        <v>63</v>
      </c>
      <c r="H838" s="83">
        <v>0</v>
      </c>
      <c r="I838" s="83">
        <v>0</v>
      </c>
      <c r="J838" s="84">
        <f>J839</f>
        <v>2446.17</v>
      </c>
      <c r="K838" s="85">
        <f>K839</f>
        <v>1516.6254000000001</v>
      </c>
      <c r="L838" s="4"/>
    </row>
    <row r="839" spans="1:12" ht="30" customHeight="1" thickBot="1" x14ac:dyDescent="0.3">
      <c r="A839" s="144">
        <v>85501</v>
      </c>
      <c r="B839" s="71" t="s">
        <v>61</v>
      </c>
      <c r="C839" s="71">
        <v>60010</v>
      </c>
      <c r="D839" s="72" t="s">
        <v>441</v>
      </c>
      <c r="E839" s="73" t="s">
        <v>79</v>
      </c>
      <c r="F839" s="74">
        <v>0.62</v>
      </c>
      <c r="G839" s="75">
        <v>0.62</v>
      </c>
      <c r="H839" s="76">
        <v>2096.17</v>
      </c>
      <c r="I839" s="76">
        <v>350</v>
      </c>
      <c r="J839" s="76">
        <f t="shared" si="26"/>
        <v>2446.17</v>
      </c>
      <c r="K839" s="145">
        <f t="shared" si="27"/>
        <v>1516.6254000000001</v>
      </c>
      <c r="L839" s="4"/>
    </row>
    <row r="840" spans="1:12" ht="20.100000000000001" customHeight="1" thickBot="1" x14ac:dyDescent="0.3">
      <c r="A840" s="77" t="s">
        <v>957</v>
      </c>
      <c r="B840" s="78" t="s">
        <v>61</v>
      </c>
      <c r="C840" s="79" t="s">
        <v>2</v>
      </c>
      <c r="D840" s="80" t="s">
        <v>424</v>
      </c>
      <c r="E840" s="81" t="s">
        <v>63</v>
      </c>
      <c r="F840" s="82" t="s">
        <v>2</v>
      </c>
      <c r="G840" s="78" t="s">
        <v>63</v>
      </c>
      <c r="H840" s="83">
        <v>0</v>
      </c>
      <c r="I840" s="83">
        <v>0</v>
      </c>
      <c r="J840" s="84">
        <f>J841</f>
        <v>15</v>
      </c>
      <c r="K840" s="85">
        <f>K841</f>
        <v>270</v>
      </c>
      <c r="L840" s="4"/>
    </row>
    <row r="841" spans="1:12" ht="15" customHeight="1" thickBot="1" x14ac:dyDescent="0.3">
      <c r="A841" s="144">
        <v>85601</v>
      </c>
      <c r="B841" s="71" t="s">
        <v>61</v>
      </c>
      <c r="C841" s="71">
        <v>60487</v>
      </c>
      <c r="D841" s="72" t="s">
        <v>425</v>
      </c>
      <c r="E841" s="73" t="s">
        <v>62</v>
      </c>
      <c r="F841" s="74">
        <v>18</v>
      </c>
      <c r="G841" s="75">
        <v>18</v>
      </c>
      <c r="H841" s="76">
        <v>15</v>
      </c>
      <c r="I841" s="76">
        <v>0</v>
      </c>
      <c r="J841" s="76">
        <f t="shared" si="26"/>
        <v>15</v>
      </c>
      <c r="K841" s="145">
        <f t="shared" si="27"/>
        <v>270</v>
      </c>
      <c r="L841" s="4"/>
    </row>
    <row r="842" spans="1:12" ht="20.100000000000001" customHeight="1" thickBot="1" x14ac:dyDescent="0.3">
      <c r="A842" s="45" t="s">
        <v>935</v>
      </c>
      <c r="B842" s="46" t="s">
        <v>61</v>
      </c>
      <c r="C842" s="47" t="s">
        <v>2</v>
      </c>
      <c r="D842" s="48" t="s">
        <v>268</v>
      </c>
      <c r="E842" s="49" t="s">
        <v>63</v>
      </c>
      <c r="F842" s="50" t="s">
        <v>2</v>
      </c>
      <c r="G842" s="46" t="s">
        <v>63</v>
      </c>
      <c r="H842" s="51">
        <v>0</v>
      </c>
      <c r="I842" s="51">
        <v>0</v>
      </c>
      <c r="J842" s="52">
        <f>J843+J844+J845+J846+J847+J848+J849+J850+J851+J852+J853+J854+J855+J856+J857+J858+J859+J860+J861+J862+J863+J864+J865+J866+J867+J868+J869+J870+J871+J872+J873+J874</f>
        <v>1279.0200000000002</v>
      </c>
      <c r="K842" s="53">
        <f>K843+K844+K845+K846+K847+K848+K849+K850+K851+K852+K853+K854+K855+K856+K857+K858+K859+K860+K861+K862+K863+K864+K865+K866+K867+K868+K869+K870+K871+K872+K873+K874</f>
        <v>9466.2872000000007</v>
      </c>
      <c r="L842" s="4"/>
    </row>
    <row r="843" spans="1:12" ht="30" customHeight="1" x14ac:dyDescent="0.25">
      <c r="A843" s="138">
        <v>86001</v>
      </c>
      <c r="B843" s="55" t="s">
        <v>65</v>
      </c>
      <c r="C843" s="55">
        <v>91936</v>
      </c>
      <c r="D843" s="56" t="s">
        <v>979</v>
      </c>
      <c r="E843" s="57" t="s">
        <v>62</v>
      </c>
      <c r="F843" s="58">
        <v>16</v>
      </c>
      <c r="G843" s="59">
        <v>16</v>
      </c>
      <c r="H843" s="60">
        <v>6.4</v>
      </c>
      <c r="I843" s="60">
        <v>8</v>
      </c>
      <c r="J843" s="60">
        <f t="shared" si="26"/>
        <v>14.4</v>
      </c>
      <c r="K843" s="139">
        <f t="shared" si="27"/>
        <v>230.4</v>
      </c>
      <c r="L843" s="4"/>
    </row>
    <row r="844" spans="1:12" ht="45" customHeight="1" x14ac:dyDescent="0.25">
      <c r="A844" s="142">
        <v>86002</v>
      </c>
      <c r="B844" s="67" t="s">
        <v>65</v>
      </c>
      <c r="C844" s="67">
        <v>91939</v>
      </c>
      <c r="D844" s="68" t="s">
        <v>608</v>
      </c>
      <c r="E844" s="17" t="s">
        <v>62</v>
      </c>
      <c r="F844" s="69">
        <v>4</v>
      </c>
      <c r="G844" s="16">
        <v>4</v>
      </c>
      <c r="H844" s="70">
        <v>8.49</v>
      </c>
      <c r="I844" s="70">
        <v>20</v>
      </c>
      <c r="J844" s="70">
        <f t="shared" si="26"/>
        <v>28.490000000000002</v>
      </c>
      <c r="K844" s="143">
        <f t="shared" si="27"/>
        <v>113.96000000000001</v>
      </c>
      <c r="L844" s="4"/>
    </row>
    <row r="845" spans="1:12" ht="45" customHeight="1" x14ac:dyDescent="0.25">
      <c r="A845" s="142">
        <v>86003</v>
      </c>
      <c r="B845" s="67" t="s">
        <v>65</v>
      </c>
      <c r="C845" s="67">
        <v>91941</v>
      </c>
      <c r="D845" s="68" t="s">
        <v>980</v>
      </c>
      <c r="E845" s="17" t="s">
        <v>62</v>
      </c>
      <c r="F845" s="69">
        <v>6</v>
      </c>
      <c r="G845" s="16">
        <v>6</v>
      </c>
      <c r="H845" s="70">
        <v>3.85</v>
      </c>
      <c r="I845" s="70">
        <v>6</v>
      </c>
      <c r="J845" s="70">
        <f t="shared" si="26"/>
        <v>9.85</v>
      </c>
      <c r="K845" s="143">
        <f t="shared" si="27"/>
        <v>59.099999999999994</v>
      </c>
      <c r="L845" s="4"/>
    </row>
    <row r="846" spans="1:12" ht="45" customHeight="1" x14ac:dyDescent="0.25">
      <c r="A846" s="142">
        <v>86004</v>
      </c>
      <c r="B846" s="67" t="s">
        <v>65</v>
      </c>
      <c r="C846" s="67">
        <v>91940</v>
      </c>
      <c r="D846" s="68" t="s">
        <v>981</v>
      </c>
      <c r="E846" s="17" t="s">
        <v>62</v>
      </c>
      <c r="F846" s="69">
        <v>3</v>
      </c>
      <c r="G846" s="16">
        <v>3</v>
      </c>
      <c r="H846" s="70">
        <v>5.4</v>
      </c>
      <c r="I846" s="70">
        <v>10</v>
      </c>
      <c r="J846" s="70">
        <f t="shared" si="26"/>
        <v>15.4</v>
      </c>
      <c r="K846" s="143">
        <f t="shared" si="27"/>
        <v>46.2</v>
      </c>
      <c r="L846" s="4"/>
    </row>
    <row r="847" spans="1:12" ht="15" customHeight="1" x14ac:dyDescent="0.25">
      <c r="A847" s="142">
        <v>86005</v>
      </c>
      <c r="B847" s="67" t="s">
        <v>61</v>
      </c>
      <c r="C847" s="67">
        <v>70930</v>
      </c>
      <c r="D847" s="68" t="s">
        <v>611</v>
      </c>
      <c r="E847" s="17" t="s">
        <v>62</v>
      </c>
      <c r="F847" s="69">
        <v>20</v>
      </c>
      <c r="G847" s="16">
        <v>20</v>
      </c>
      <c r="H847" s="70">
        <v>2.15</v>
      </c>
      <c r="I847" s="70">
        <v>2</v>
      </c>
      <c r="J847" s="70">
        <f t="shared" si="26"/>
        <v>4.1500000000000004</v>
      </c>
      <c r="K847" s="143">
        <f t="shared" si="27"/>
        <v>83</v>
      </c>
      <c r="L847" s="4"/>
    </row>
    <row r="848" spans="1:12" ht="15" customHeight="1" x14ac:dyDescent="0.25">
      <c r="A848" s="142">
        <v>86006</v>
      </c>
      <c r="B848" s="67" t="s">
        <v>61</v>
      </c>
      <c r="C848" s="67">
        <v>70929</v>
      </c>
      <c r="D848" s="68" t="s">
        <v>612</v>
      </c>
      <c r="E848" s="17" t="s">
        <v>62</v>
      </c>
      <c r="F848" s="69">
        <v>10</v>
      </c>
      <c r="G848" s="16">
        <v>10</v>
      </c>
      <c r="H848" s="70">
        <v>8.76</v>
      </c>
      <c r="I848" s="70">
        <v>10</v>
      </c>
      <c r="J848" s="70">
        <f t="shared" si="26"/>
        <v>18.759999999999998</v>
      </c>
      <c r="K848" s="143">
        <f t="shared" si="27"/>
        <v>187.59999999999997</v>
      </c>
      <c r="L848" s="4"/>
    </row>
    <row r="849" spans="1:12" ht="15" customHeight="1" x14ac:dyDescent="0.25">
      <c r="A849" s="142">
        <v>86007</v>
      </c>
      <c r="B849" s="67" t="s">
        <v>61</v>
      </c>
      <c r="C849" s="67">
        <v>70932</v>
      </c>
      <c r="D849" s="68" t="s">
        <v>613</v>
      </c>
      <c r="E849" s="17" t="s">
        <v>62</v>
      </c>
      <c r="F849" s="69">
        <v>30</v>
      </c>
      <c r="G849" s="16">
        <v>30</v>
      </c>
      <c r="H849" s="70">
        <v>0.25</v>
      </c>
      <c r="I849" s="70">
        <v>1</v>
      </c>
      <c r="J849" s="70">
        <f t="shared" si="26"/>
        <v>1.25</v>
      </c>
      <c r="K849" s="143">
        <f t="shared" si="27"/>
        <v>37.5</v>
      </c>
      <c r="L849" s="4"/>
    </row>
    <row r="850" spans="1:12" ht="15" customHeight="1" x14ac:dyDescent="0.25">
      <c r="A850" s="142">
        <v>86008</v>
      </c>
      <c r="B850" s="67" t="s">
        <v>61</v>
      </c>
      <c r="C850" s="67">
        <v>71121</v>
      </c>
      <c r="D850" s="68" t="s">
        <v>982</v>
      </c>
      <c r="E850" s="17" t="s">
        <v>62</v>
      </c>
      <c r="F850" s="69">
        <v>1</v>
      </c>
      <c r="G850" s="16">
        <v>1</v>
      </c>
      <c r="H850" s="70">
        <v>4.7</v>
      </c>
      <c r="I850" s="70">
        <v>4</v>
      </c>
      <c r="J850" s="70">
        <f t="shared" si="26"/>
        <v>8.6999999999999993</v>
      </c>
      <c r="K850" s="143">
        <f t="shared" si="27"/>
        <v>8.6999999999999993</v>
      </c>
      <c r="L850" s="4"/>
    </row>
    <row r="851" spans="1:12" ht="15" customHeight="1" x14ac:dyDescent="0.25">
      <c r="A851" s="142">
        <v>86009</v>
      </c>
      <c r="B851" s="67" t="s">
        <v>61</v>
      </c>
      <c r="C851" s="67">
        <v>71251</v>
      </c>
      <c r="D851" s="68" t="s">
        <v>617</v>
      </c>
      <c r="E851" s="17" t="s">
        <v>76</v>
      </c>
      <c r="F851" s="69">
        <v>28</v>
      </c>
      <c r="G851" s="16">
        <v>28</v>
      </c>
      <c r="H851" s="70">
        <v>8.01</v>
      </c>
      <c r="I851" s="70">
        <v>10</v>
      </c>
      <c r="J851" s="70">
        <f t="shared" si="26"/>
        <v>18.009999999999998</v>
      </c>
      <c r="K851" s="143">
        <f t="shared" si="27"/>
        <v>504.28</v>
      </c>
      <c r="L851" s="4"/>
    </row>
    <row r="852" spans="1:12" ht="15" customHeight="1" x14ac:dyDescent="0.25">
      <c r="A852" s="142">
        <v>860010</v>
      </c>
      <c r="B852" s="67" t="s">
        <v>61</v>
      </c>
      <c r="C852" s="67">
        <v>70371</v>
      </c>
      <c r="D852" s="68" t="s">
        <v>924</v>
      </c>
      <c r="E852" s="17" t="s">
        <v>62</v>
      </c>
      <c r="F852" s="17">
        <v>18.670000000000002</v>
      </c>
      <c r="G852" s="16">
        <v>18.670000000000002</v>
      </c>
      <c r="H852" s="70">
        <v>1.45</v>
      </c>
      <c r="I852" s="70">
        <v>0.37</v>
      </c>
      <c r="J852" s="70">
        <f t="shared" si="26"/>
        <v>1.8199999999999998</v>
      </c>
      <c r="K852" s="143">
        <f t="shared" si="27"/>
        <v>33.979399999999998</v>
      </c>
      <c r="L852" s="4"/>
    </row>
    <row r="853" spans="1:12" ht="15" customHeight="1" x14ac:dyDescent="0.25">
      <c r="A853" s="142">
        <v>860011</v>
      </c>
      <c r="B853" s="67" t="s">
        <v>61</v>
      </c>
      <c r="C853" s="67">
        <v>70391</v>
      </c>
      <c r="D853" s="68" t="s">
        <v>449</v>
      </c>
      <c r="E853" s="17" t="s">
        <v>62</v>
      </c>
      <c r="F853" s="69">
        <v>78.67</v>
      </c>
      <c r="G853" s="16">
        <v>78.67</v>
      </c>
      <c r="H853" s="70">
        <v>0.18</v>
      </c>
      <c r="I853" s="70">
        <v>0.6</v>
      </c>
      <c r="J853" s="70">
        <f t="shared" si="26"/>
        <v>0.78</v>
      </c>
      <c r="K853" s="143">
        <f t="shared" si="27"/>
        <v>61.3626</v>
      </c>
      <c r="L853" s="4"/>
    </row>
    <row r="854" spans="1:12" ht="15" customHeight="1" x14ac:dyDescent="0.25">
      <c r="A854" s="142">
        <v>860012</v>
      </c>
      <c r="B854" s="67" t="s">
        <v>61</v>
      </c>
      <c r="C854" s="67">
        <v>71861</v>
      </c>
      <c r="D854" s="68" t="s">
        <v>450</v>
      </c>
      <c r="E854" s="17" t="s">
        <v>62</v>
      </c>
      <c r="F854" s="69">
        <v>78.67</v>
      </c>
      <c r="G854" s="16">
        <v>78.67</v>
      </c>
      <c r="H854" s="70">
        <v>0.13</v>
      </c>
      <c r="I854" s="70">
        <v>0.38</v>
      </c>
      <c r="J854" s="70">
        <f t="shared" si="26"/>
        <v>0.51</v>
      </c>
      <c r="K854" s="143">
        <f t="shared" si="27"/>
        <v>40.121700000000004</v>
      </c>
      <c r="L854" s="4"/>
    </row>
    <row r="855" spans="1:12" ht="45" customHeight="1" x14ac:dyDescent="0.25">
      <c r="A855" s="142">
        <v>860013</v>
      </c>
      <c r="B855" s="67" t="s">
        <v>65</v>
      </c>
      <c r="C855" s="67">
        <v>91854</v>
      </c>
      <c r="D855" s="68" t="s">
        <v>983</v>
      </c>
      <c r="E855" s="17" t="s">
        <v>76</v>
      </c>
      <c r="F855" s="69">
        <v>55</v>
      </c>
      <c r="G855" s="16">
        <v>55</v>
      </c>
      <c r="H855" s="70">
        <v>3.98</v>
      </c>
      <c r="I855" s="70">
        <v>5</v>
      </c>
      <c r="J855" s="70">
        <f t="shared" si="26"/>
        <v>8.98</v>
      </c>
      <c r="K855" s="143">
        <f t="shared" si="27"/>
        <v>493.90000000000003</v>
      </c>
      <c r="L855" s="4"/>
    </row>
    <row r="856" spans="1:12" ht="60" customHeight="1" x14ac:dyDescent="0.25">
      <c r="A856" s="142">
        <v>860014</v>
      </c>
      <c r="B856" s="67" t="s">
        <v>65</v>
      </c>
      <c r="C856" s="67">
        <v>91845</v>
      </c>
      <c r="D856" s="68" t="s">
        <v>984</v>
      </c>
      <c r="E856" s="17" t="s">
        <v>76</v>
      </c>
      <c r="F856" s="69">
        <v>55</v>
      </c>
      <c r="G856" s="16">
        <v>55</v>
      </c>
      <c r="H856" s="70">
        <v>4.88</v>
      </c>
      <c r="I856" s="70">
        <v>2</v>
      </c>
      <c r="J856" s="70">
        <f t="shared" si="26"/>
        <v>6.88</v>
      </c>
      <c r="K856" s="143">
        <f t="shared" si="27"/>
        <v>378.4</v>
      </c>
      <c r="L856" s="4"/>
    </row>
    <row r="857" spans="1:12" ht="60" customHeight="1" x14ac:dyDescent="0.25">
      <c r="A857" s="142">
        <v>860015</v>
      </c>
      <c r="B857" s="67" t="s">
        <v>65</v>
      </c>
      <c r="C857" s="67">
        <v>91847</v>
      </c>
      <c r="D857" s="68" t="s">
        <v>985</v>
      </c>
      <c r="E857" s="17" t="s">
        <v>76</v>
      </c>
      <c r="F857" s="69">
        <v>20</v>
      </c>
      <c r="G857" s="16">
        <v>20</v>
      </c>
      <c r="H857" s="70">
        <v>8.74</v>
      </c>
      <c r="I857" s="70">
        <v>3</v>
      </c>
      <c r="J857" s="70">
        <f t="shared" si="26"/>
        <v>11.74</v>
      </c>
      <c r="K857" s="143">
        <f t="shared" si="27"/>
        <v>234.8</v>
      </c>
      <c r="L857" s="4"/>
    </row>
    <row r="858" spans="1:12" ht="45" customHeight="1" x14ac:dyDescent="0.25">
      <c r="A858" s="142">
        <v>860016</v>
      </c>
      <c r="B858" s="67" t="s">
        <v>65</v>
      </c>
      <c r="C858" s="67">
        <v>91850</v>
      </c>
      <c r="D858" s="68" t="s">
        <v>986</v>
      </c>
      <c r="E858" s="17" t="s">
        <v>76</v>
      </c>
      <c r="F858" s="69">
        <v>20</v>
      </c>
      <c r="G858" s="16">
        <v>20</v>
      </c>
      <c r="H858" s="70">
        <v>4.6500000000000004</v>
      </c>
      <c r="I858" s="70">
        <v>3</v>
      </c>
      <c r="J858" s="70">
        <f t="shared" si="26"/>
        <v>7.65</v>
      </c>
      <c r="K858" s="143">
        <f t="shared" si="27"/>
        <v>153</v>
      </c>
      <c r="L858" s="4"/>
    </row>
    <row r="859" spans="1:12" ht="45" customHeight="1" x14ac:dyDescent="0.25">
      <c r="A859" s="142">
        <v>860017</v>
      </c>
      <c r="B859" s="67" t="s">
        <v>65</v>
      </c>
      <c r="C859" s="67">
        <v>91926</v>
      </c>
      <c r="D859" s="68" t="s">
        <v>987</v>
      </c>
      <c r="E859" s="17" t="s">
        <v>76</v>
      </c>
      <c r="F859" s="69">
        <v>450</v>
      </c>
      <c r="G859" s="16">
        <v>450</v>
      </c>
      <c r="H859" s="70">
        <v>2.96</v>
      </c>
      <c r="I859" s="70">
        <v>1</v>
      </c>
      <c r="J859" s="70">
        <f t="shared" si="26"/>
        <v>3.96</v>
      </c>
      <c r="K859" s="143">
        <f t="shared" si="27"/>
        <v>1782</v>
      </c>
      <c r="L859" s="4"/>
    </row>
    <row r="860" spans="1:12" ht="15" customHeight="1" x14ac:dyDescent="0.25">
      <c r="A860" s="142">
        <v>860018</v>
      </c>
      <c r="B860" s="67" t="s">
        <v>61</v>
      </c>
      <c r="C860" s="67">
        <v>70564</v>
      </c>
      <c r="D860" s="68" t="s">
        <v>444</v>
      </c>
      <c r="E860" s="17" t="s">
        <v>76</v>
      </c>
      <c r="F860" s="69">
        <v>100</v>
      </c>
      <c r="G860" s="16">
        <v>100</v>
      </c>
      <c r="H860" s="70">
        <v>3.9</v>
      </c>
      <c r="I860" s="70">
        <v>2</v>
      </c>
      <c r="J860" s="70">
        <f t="shared" si="26"/>
        <v>5.9</v>
      </c>
      <c r="K860" s="143">
        <f t="shared" si="27"/>
        <v>590</v>
      </c>
      <c r="L860" s="4"/>
    </row>
    <row r="861" spans="1:12" ht="15" customHeight="1" x14ac:dyDescent="0.25">
      <c r="A861" s="142">
        <v>860019</v>
      </c>
      <c r="B861" s="67" t="s">
        <v>61</v>
      </c>
      <c r="C861" s="67">
        <v>71440</v>
      </c>
      <c r="D861" s="68" t="s">
        <v>828</v>
      </c>
      <c r="E861" s="17" t="s">
        <v>62</v>
      </c>
      <c r="F861" s="69">
        <v>1</v>
      </c>
      <c r="G861" s="16">
        <v>1</v>
      </c>
      <c r="H861" s="70">
        <v>8.32</v>
      </c>
      <c r="I861" s="70">
        <v>7</v>
      </c>
      <c r="J861" s="70">
        <f t="shared" si="26"/>
        <v>15.32</v>
      </c>
      <c r="K861" s="143">
        <f t="shared" si="27"/>
        <v>15.32</v>
      </c>
      <c r="L861" s="4"/>
    </row>
    <row r="862" spans="1:12" ht="15" customHeight="1" x14ac:dyDescent="0.25">
      <c r="A862" s="142">
        <v>860020</v>
      </c>
      <c r="B862" s="67" t="s">
        <v>61</v>
      </c>
      <c r="C862" s="67">
        <v>71441</v>
      </c>
      <c r="D862" s="68" t="s">
        <v>988</v>
      </c>
      <c r="E862" s="17" t="s">
        <v>62</v>
      </c>
      <c r="F862" s="69">
        <v>2</v>
      </c>
      <c r="G862" s="16">
        <v>2</v>
      </c>
      <c r="H862" s="70">
        <v>12.08</v>
      </c>
      <c r="I862" s="70">
        <v>10</v>
      </c>
      <c r="J862" s="70">
        <f t="shared" si="26"/>
        <v>22.08</v>
      </c>
      <c r="K862" s="143">
        <f t="shared" si="27"/>
        <v>44.16</v>
      </c>
      <c r="L862" s="4"/>
    </row>
    <row r="863" spans="1:12" ht="30" customHeight="1" x14ac:dyDescent="0.25">
      <c r="A863" s="142">
        <v>860021</v>
      </c>
      <c r="B863" s="96" t="s">
        <v>90</v>
      </c>
      <c r="C863" s="96" t="s">
        <v>94</v>
      </c>
      <c r="D863" s="68" t="s">
        <v>989</v>
      </c>
      <c r="E863" s="17" t="s">
        <v>62</v>
      </c>
      <c r="F863" s="69">
        <v>20</v>
      </c>
      <c r="G863" s="16">
        <v>20</v>
      </c>
      <c r="H863" s="70">
        <v>91.28</v>
      </c>
      <c r="I863" s="70">
        <v>5</v>
      </c>
      <c r="J863" s="70">
        <f t="shared" si="26"/>
        <v>96.28</v>
      </c>
      <c r="K863" s="143">
        <f t="shared" si="27"/>
        <v>1925.6</v>
      </c>
      <c r="L863" s="4"/>
    </row>
    <row r="864" spans="1:12" ht="30" customHeight="1" x14ac:dyDescent="0.25">
      <c r="A864" s="142">
        <v>860022</v>
      </c>
      <c r="B864" s="67" t="s">
        <v>65</v>
      </c>
      <c r="C864" s="67">
        <v>100903</v>
      </c>
      <c r="D864" s="68" t="s">
        <v>990</v>
      </c>
      <c r="E864" s="17" t="s">
        <v>62</v>
      </c>
      <c r="F864" s="69">
        <v>40</v>
      </c>
      <c r="G864" s="16">
        <v>40</v>
      </c>
      <c r="H864" s="70">
        <v>19.170000000000002</v>
      </c>
      <c r="I864" s="70">
        <v>3</v>
      </c>
      <c r="J864" s="70">
        <f t="shared" si="26"/>
        <v>22.17</v>
      </c>
      <c r="K864" s="143">
        <f t="shared" si="27"/>
        <v>886.80000000000007</v>
      </c>
      <c r="L864" s="4"/>
    </row>
    <row r="865" spans="1:12" ht="15" customHeight="1" x14ac:dyDescent="0.25">
      <c r="A865" s="142">
        <v>860023</v>
      </c>
      <c r="B865" s="67" t="s">
        <v>61</v>
      </c>
      <c r="C865" s="67">
        <v>71722</v>
      </c>
      <c r="D865" s="68" t="s">
        <v>626</v>
      </c>
      <c r="E865" s="17" t="s">
        <v>62</v>
      </c>
      <c r="F865" s="69">
        <v>9.33</v>
      </c>
      <c r="G865" s="16">
        <v>9.33</v>
      </c>
      <c r="H865" s="70">
        <v>1.95</v>
      </c>
      <c r="I865" s="70">
        <v>1</v>
      </c>
      <c r="J865" s="70">
        <f t="shared" si="26"/>
        <v>2.95</v>
      </c>
      <c r="K865" s="143">
        <f t="shared" si="27"/>
        <v>27.523500000000002</v>
      </c>
      <c r="L865" s="4"/>
    </row>
    <row r="866" spans="1:12" ht="60" customHeight="1" x14ac:dyDescent="0.25">
      <c r="A866" s="142">
        <v>860024</v>
      </c>
      <c r="B866" s="67" t="s">
        <v>65</v>
      </c>
      <c r="C866" s="67">
        <v>101879</v>
      </c>
      <c r="D866" s="68" t="s">
        <v>991</v>
      </c>
      <c r="E866" s="17" t="s">
        <v>62</v>
      </c>
      <c r="F866" s="69">
        <v>1</v>
      </c>
      <c r="G866" s="16">
        <v>1</v>
      </c>
      <c r="H866" s="70">
        <v>516.15</v>
      </c>
      <c r="I866" s="70">
        <v>20</v>
      </c>
      <c r="J866" s="70">
        <f t="shared" si="26"/>
        <v>536.15</v>
      </c>
      <c r="K866" s="143">
        <f t="shared" si="27"/>
        <v>536.15</v>
      </c>
      <c r="L866" s="4"/>
    </row>
    <row r="867" spans="1:12" ht="15" customHeight="1" x14ac:dyDescent="0.25">
      <c r="A867" s="142">
        <v>860025</v>
      </c>
      <c r="B867" s="67" t="s">
        <v>61</v>
      </c>
      <c r="C867" s="67">
        <v>72578</v>
      </c>
      <c r="D867" s="68" t="s">
        <v>456</v>
      </c>
      <c r="E867" s="17" t="s">
        <v>62</v>
      </c>
      <c r="F867" s="69">
        <v>2</v>
      </c>
      <c r="G867" s="16">
        <v>2</v>
      </c>
      <c r="H867" s="70">
        <v>8.07</v>
      </c>
      <c r="I867" s="70">
        <v>10</v>
      </c>
      <c r="J867" s="70">
        <f t="shared" si="26"/>
        <v>18.07</v>
      </c>
      <c r="K867" s="143">
        <f t="shared" si="27"/>
        <v>36.14</v>
      </c>
      <c r="L867" s="4"/>
    </row>
    <row r="868" spans="1:12" ht="15" customHeight="1" x14ac:dyDescent="0.25">
      <c r="A868" s="142">
        <v>860026</v>
      </c>
      <c r="B868" s="67" t="s">
        <v>61</v>
      </c>
      <c r="C868" s="67">
        <v>72578</v>
      </c>
      <c r="D868" s="68" t="s">
        <v>456</v>
      </c>
      <c r="E868" s="17" t="s">
        <v>62</v>
      </c>
      <c r="F868" s="69">
        <v>6</v>
      </c>
      <c r="G868" s="16">
        <v>6</v>
      </c>
      <c r="H868" s="70">
        <v>8.07</v>
      </c>
      <c r="I868" s="70">
        <v>10</v>
      </c>
      <c r="J868" s="70">
        <f t="shared" si="26"/>
        <v>18.07</v>
      </c>
      <c r="K868" s="143">
        <f t="shared" si="27"/>
        <v>108.42</v>
      </c>
      <c r="L868" s="4"/>
    </row>
    <row r="869" spans="1:12" ht="15" customHeight="1" x14ac:dyDescent="0.25">
      <c r="A869" s="142">
        <v>860027</v>
      </c>
      <c r="B869" s="67" t="s">
        <v>61</v>
      </c>
      <c r="C869" s="67">
        <v>72578</v>
      </c>
      <c r="D869" s="68" t="s">
        <v>456</v>
      </c>
      <c r="E869" s="17" t="s">
        <v>62</v>
      </c>
      <c r="F869" s="69">
        <v>2</v>
      </c>
      <c r="G869" s="16">
        <v>2</v>
      </c>
      <c r="H869" s="70">
        <v>8.07</v>
      </c>
      <c r="I869" s="70">
        <v>10</v>
      </c>
      <c r="J869" s="70">
        <f t="shared" si="26"/>
        <v>18.07</v>
      </c>
      <c r="K869" s="143">
        <f t="shared" si="27"/>
        <v>36.14</v>
      </c>
      <c r="L869" s="4"/>
    </row>
    <row r="870" spans="1:12" ht="45" customHeight="1" x14ac:dyDescent="0.25">
      <c r="A870" s="142">
        <v>860028</v>
      </c>
      <c r="B870" s="67" t="s">
        <v>65</v>
      </c>
      <c r="C870" s="67">
        <v>93654</v>
      </c>
      <c r="D870" s="68" t="s">
        <v>992</v>
      </c>
      <c r="E870" s="17" t="s">
        <v>62</v>
      </c>
      <c r="F870" s="69">
        <v>3</v>
      </c>
      <c r="G870" s="16">
        <v>3</v>
      </c>
      <c r="H870" s="70">
        <v>9.9700000000000006</v>
      </c>
      <c r="I870" s="70">
        <v>1</v>
      </c>
      <c r="J870" s="70">
        <f t="shared" si="26"/>
        <v>10.97</v>
      </c>
      <c r="K870" s="143">
        <f t="shared" si="27"/>
        <v>32.910000000000004</v>
      </c>
      <c r="L870" s="4"/>
    </row>
    <row r="871" spans="1:12" ht="30" customHeight="1" x14ac:dyDescent="0.25">
      <c r="A871" s="142">
        <v>860029</v>
      </c>
      <c r="B871" s="67" t="s">
        <v>61</v>
      </c>
      <c r="C871" s="67">
        <v>71450</v>
      </c>
      <c r="D871" s="68" t="s">
        <v>622</v>
      </c>
      <c r="E871" s="17" t="s">
        <v>62</v>
      </c>
      <c r="F871" s="69">
        <v>2</v>
      </c>
      <c r="G871" s="16">
        <v>2</v>
      </c>
      <c r="H871" s="70">
        <v>136.41999999999999</v>
      </c>
      <c r="I871" s="70">
        <v>20</v>
      </c>
      <c r="J871" s="70">
        <f t="shared" si="26"/>
        <v>156.41999999999999</v>
      </c>
      <c r="K871" s="143">
        <f t="shared" si="27"/>
        <v>312.83999999999997</v>
      </c>
      <c r="L871" s="4"/>
    </row>
    <row r="872" spans="1:12" ht="45" customHeight="1" x14ac:dyDescent="0.25">
      <c r="A872" s="142">
        <v>860030</v>
      </c>
      <c r="B872" s="67" t="s">
        <v>65</v>
      </c>
      <c r="C872" s="67">
        <v>93655</v>
      </c>
      <c r="D872" s="68" t="s">
        <v>468</v>
      </c>
      <c r="E872" s="17" t="s">
        <v>62</v>
      </c>
      <c r="F872" s="69">
        <v>5</v>
      </c>
      <c r="G872" s="16">
        <v>5</v>
      </c>
      <c r="H872" s="70">
        <v>10.49</v>
      </c>
      <c r="I872" s="70">
        <v>2</v>
      </c>
      <c r="J872" s="70">
        <f t="shared" si="26"/>
        <v>12.49</v>
      </c>
      <c r="K872" s="143">
        <f t="shared" si="27"/>
        <v>62.45</v>
      </c>
      <c r="L872" s="4"/>
    </row>
    <row r="873" spans="1:12" ht="30" customHeight="1" x14ac:dyDescent="0.25">
      <c r="A873" s="142" t="s">
        <v>994</v>
      </c>
      <c r="B873" s="67" t="s">
        <v>65</v>
      </c>
      <c r="C873" s="67">
        <v>93670</v>
      </c>
      <c r="D873" s="68" t="s">
        <v>993</v>
      </c>
      <c r="E873" s="17" t="s">
        <v>62</v>
      </c>
      <c r="F873" s="69">
        <v>1</v>
      </c>
      <c r="G873" s="16">
        <v>1</v>
      </c>
      <c r="H873" s="70">
        <v>65.36</v>
      </c>
      <c r="I873" s="70">
        <v>7</v>
      </c>
      <c r="J873" s="70">
        <f t="shared" si="26"/>
        <v>72.36</v>
      </c>
      <c r="K873" s="143">
        <f t="shared" si="27"/>
        <v>72.36</v>
      </c>
      <c r="L873" s="4"/>
    </row>
    <row r="874" spans="1:12" ht="30" customHeight="1" thickBot="1" x14ac:dyDescent="0.3">
      <c r="A874" s="140">
        <v>860032</v>
      </c>
      <c r="B874" s="61" t="s">
        <v>61</v>
      </c>
      <c r="C874" s="61">
        <v>71184</v>
      </c>
      <c r="D874" s="62" t="s">
        <v>995</v>
      </c>
      <c r="E874" s="63" t="s">
        <v>62</v>
      </c>
      <c r="F874" s="64">
        <v>3</v>
      </c>
      <c r="G874" s="65">
        <v>3</v>
      </c>
      <c r="H874" s="66">
        <v>80.39</v>
      </c>
      <c r="I874" s="66">
        <v>30</v>
      </c>
      <c r="J874" s="66">
        <f t="shared" si="26"/>
        <v>110.39</v>
      </c>
      <c r="K874" s="141">
        <f t="shared" si="27"/>
        <v>331.17</v>
      </c>
      <c r="L874" s="4"/>
    </row>
    <row r="875" spans="1:12" ht="20.100000000000001" customHeight="1" thickBot="1" x14ac:dyDescent="0.3">
      <c r="A875" s="45" t="s">
        <v>936</v>
      </c>
      <c r="B875" s="46" t="s">
        <v>61</v>
      </c>
      <c r="C875" s="47" t="s">
        <v>2</v>
      </c>
      <c r="D875" s="48" t="s">
        <v>274</v>
      </c>
      <c r="E875" s="49" t="s">
        <v>63</v>
      </c>
      <c r="F875" s="50" t="s">
        <v>2</v>
      </c>
      <c r="G875" s="46" t="s">
        <v>63</v>
      </c>
      <c r="H875" s="51">
        <v>0</v>
      </c>
      <c r="I875" s="51">
        <v>0</v>
      </c>
      <c r="J875" s="52">
        <f>J876+J877+J878</f>
        <v>84.06</v>
      </c>
      <c r="K875" s="53">
        <f>K876+K877+K878</f>
        <v>5006.5552000000007</v>
      </c>
      <c r="L875" s="4"/>
    </row>
    <row r="876" spans="1:12" ht="30" customHeight="1" x14ac:dyDescent="0.25">
      <c r="A876" s="138">
        <v>87001</v>
      </c>
      <c r="B876" s="55" t="s">
        <v>61</v>
      </c>
      <c r="C876" s="55">
        <v>100160</v>
      </c>
      <c r="D876" s="56" t="s">
        <v>702</v>
      </c>
      <c r="E876" s="57" t="s">
        <v>64</v>
      </c>
      <c r="F876" s="58">
        <v>123.96</v>
      </c>
      <c r="G876" s="59">
        <v>123.96</v>
      </c>
      <c r="H876" s="60">
        <v>24.09</v>
      </c>
      <c r="I876" s="60">
        <v>10</v>
      </c>
      <c r="J876" s="60">
        <f t="shared" si="26"/>
        <v>34.090000000000003</v>
      </c>
      <c r="K876" s="139">
        <f t="shared" si="27"/>
        <v>4225.7964000000002</v>
      </c>
      <c r="L876" s="4"/>
    </row>
    <row r="877" spans="1:12" ht="45" customHeight="1" x14ac:dyDescent="0.25">
      <c r="A877" s="142">
        <v>87002</v>
      </c>
      <c r="B877" s="67" t="s">
        <v>65</v>
      </c>
      <c r="C877" s="67">
        <v>93201</v>
      </c>
      <c r="D877" s="68" t="s">
        <v>474</v>
      </c>
      <c r="E877" s="17" t="s">
        <v>76</v>
      </c>
      <c r="F877" s="69">
        <v>50.1</v>
      </c>
      <c r="G877" s="16">
        <v>50.1</v>
      </c>
      <c r="H877" s="70">
        <v>2.88</v>
      </c>
      <c r="I877" s="70">
        <v>4</v>
      </c>
      <c r="J877" s="70">
        <f t="shared" ref="J877:J934" si="28">H877+I877</f>
        <v>6.88</v>
      </c>
      <c r="K877" s="143">
        <f t="shared" ref="K877:K934" si="29">F877*J877</f>
        <v>344.68799999999999</v>
      </c>
      <c r="L877" s="4"/>
    </row>
    <row r="878" spans="1:12" ht="30" customHeight="1" thickBot="1" x14ac:dyDescent="0.3">
      <c r="A878" s="140">
        <v>87003</v>
      </c>
      <c r="B878" s="61" t="s">
        <v>61</v>
      </c>
      <c r="C878" s="61">
        <v>100201</v>
      </c>
      <c r="D878" s="62" t="s">
        <v>996</v>
      </c>
      <c r="E878" s="63" t="s">
        <v>64</v>
      </c>
      <c r="F878" s="64">
        <v>10.119999999999999</v>
      </c>
      <c r="G878" s="65">
        <v>10.119999999999999</v>
      </c>
      <c r="H878" s="66">
        <v>23.09</v>
      </c>
      <c r="I878" s="66">
        <v>20</v>
      </c>
      <c r="J878" s="66">
        <f t="shared" si="28"/>
        <v>43.09</v>
      </c>
      <c r="K878" s="141">
        <f t="shared" si="29"/>
        <v>436.07080000000002</v>
      </c>
      <c r="L878" s="4"/>
    </row>
    <row r="879" spans="1:12" ht="20.100000000000001" customHeight="1" thickBot="1" x14ac:dyDescent="0.3">
      <c r="A879" s="45" t="s">
        <v>937</v>
      </c>
      <c r="B879" s="46" t="s">
        <v>61</v>
      </c>
      <c r="C879" s="47" t="s">
        <v>2</v>
      </c>
      <c r="D879" s="48" t="s">
        <v>95</v>
      </c>
      <c r="E879" s="49" t="s">
        <v>63</v>
      </c>
      <c r="F879" s="50" t="s">
        <v>2</v>
      </c>
      <c r="G879" s="46" t="s">
        <v>63</v>
      </c>
      <c r="H879" s="51">
        <v>0</v>
      </c>
      <c r="I879" s="51">
        <v>0</v>
      </c>
      <c r="J879" s="52">
        <f>J880</f>
        <v>32.81</v>
      </c>
      <c r="K879" s="53">
        <f>K880</f>
        <v>1236.9370000000001</v>
      </c>
      <c r="L879" s="4"/>
    </row>
    <row r="880" spans="1:12" ht="20.100000000000001" customHeight="1" thickBot="1" x14ac:dyDescent="0.3">
      <c r="A880" s="77" t="s">
        <v>958</v>
      </c>
      <c r="B880" s="78" t="s">
        <v>61</v>
      </c>
      <c r="C880" s="79" t="s">
        <v>2</v>
      </c>
      <c r="D880" s="80" t="s">
        <v>475</v>
      </c>
      <c r="E880" s="81" t="s">
        <v>63</v>
      </c>
      <c r="F880" s="82" t="s">
        <v>2</v>
      </c>
      <c r="G880" s="78" t="s">
        <v>63</v>
      </c>
      <c r="H880" s="83">
        <v>0</v>
      </c>
      <c r="I880" s="83">
        <v>0</v>
      </c>
      <c r="J880" s="84">
        <f>J881</f>
        <v>32.81</v>
      </c>
      <c r="K880" s="85">
        <f>K881</f>
        <v>1236.9370000000001</v>
      </c>
      <c r="L880" s="4"/>
    </row>
    <row r="881" spans="1:12" ht="15" customHeight="1" thickBot="1" x14ac:dyDescent="0.3">
      <c r="A881" s="144">
        <v>88101</v>
      </c>
      <c r="B881" s="71" t="s">
        <v>61</v>
      </c>
      <c r="C881" s="71">
        <v>120902</v>
      </c>
      <c r="D881" s="72" t="s">
        <v>476</v>
      </c>
      <c r="E881" s="73" t="s">
        <v>64</v>
      </c>
      <c r="F881" s="74">
        <v>37.700000000000003</v>
      </c>
      <c r="G881" s="75">
        <v>37.700000000000003</v>
      </c>
      <c r="H881" s="76">
        <v>12.81</v>
      </c>
      <c r="I881" s="76">
        <v>20</v>
      </c>
      <c r="J881" s="76">
        <f t="shared" si="28"/>
        <v>32.81</v>
      </c>
      <c r="K881" s="145">
        <f t="shared" si="29"/>
        <v>1236.9370000000001</v>
      </c>
      <c r="L881" s="4"/>
    </row>
    <row r="882" spans="1:12" ht="20.100000000000001" customHeight="1" thickBot="1" x14ac:dyDescent="0.3">
      <c r="A882" s="45" t="s">
        <v>938</v>
      </c>
      <c r="B882" s="46" t="s">
        <v>61</v>
      </c>
      <c r="C882" s="47" t="s">
        <v>2</v>
      </c>
      <c r="D882" s="48" t="s">
        <v>277</v>
      </c>
      <c r="E882" s="49" t="s">
        <v>63</v>
      </c>
      <c r="F882" s="50" t="s">
        <v>2</v>
      </c>
      <c r="G882" s="46" t="s">
        <v>63</v>
      </c>
      <c r="H882" s="51">
        <v>0</v>
      </c>
      <c r="I882" s="51">
        <v>0</v>
      </c>
      <c r="J882" s="52">
        <f>J883</f>
        <v>10.5</v>
      </c>
      <c r="K882" s="53">
        <f>K883</f>
        <v>25504.5</v>
      </c>
      <c r="L882" s="4"/>
    </row>
    <row r="883" spans="1:12" ht="75" customHeight="1" thickBot="1" x14ac:dyDescent="0.3">
      <c r="A883" s="138">
        <v>89001</v>
      </c>
      <c r="B883" s="55" t="s">
        <v>65</v>
      </c>
      <c r="C883" s="55">
        <v>100775</v>
      </c>
      <c r="D883" s="56" t="s">
        <v>589</v>
      </c>
      <c r="E883" s="57" t="s">
        <v>82</v>
      </c>
      <c r="F883" s="58">
        <v>2429</v>
      </c>
      <c r="G883" s="59">
        <v>2429</v>
      </c>
      <c r="H883" s="60">
        <v>10</v>
      </c>
      <c r="I883" s="60">
        <v>0.5</v>
      </c>
      <c r="J883" s="60">
        <f t="shared" si="28"/>
        <v>10.5</v>
      </c>
      <c r="K883" s="139">
        <f t="shared" si="29"/>
        <v>25504.5</v>
      </c>
      <c r="L883" s="4"/>
    </row>
    <row r="884" spans="1:12" ht="20.100000000000001" customHeight="1" thickBot="1" x14ac:dyDescent="0.3">
      <c r="A884" s="45" t="s">
        <v>939</v>
      </c>
      <c r="B884" s="46" t="s">
        <v>61</v>
      </c>
      <c r="C884" s="47" t="s">
        <v>2</v>
      </c>
      <c r="D884" s="48" t="s">
        <v>96</v>
      </c>
      <c r="E884" s="49" t="s">
        <v>63</v>
      </c>
      <c r="F884" s="50" t="s">
        <v>2</v>
      </c>
      <c r="G884" s="46" t="s">
        <v>63</v>
      </c>
      <c r="H884" s="51">
        <v>0</v>
      </c>
      <c r="I884" s="51">
        <v>0</v>
      </c>
      <c r="J884" s="52">
        <f>J885+J886+J887+J888</f>
        <v>106.31</v>
      </c>
      <c r="K884" s="53">
        <f>K885+K886+K887+K888</f>
        <v>8144.441600000001</v>
      </c>
      <c r="L884" s="4"/>
    </row>
    <row r="885" spans="1:12" ht="30" customHeight="1" x14ac:dyDescent="0.25">
      <c r="A885" s="138">
        <v>810001</v>
      </c>
      <c r="B885" s="55" t="s">
        <v>61</v>
      </c>
      <c r="C885" s="55">
        <v>160100</v>
      </c>
      <c r="D885" s="56" t="s">
        <v>478</v>
      </c>
      <c r="E885" s="57" t="s">
        <v>64</v>
      </c>
      <c r="F885" s="58">
        <v>162.19</v>
      </c>
      <c r="G885" s="59">
        <v>162.19</v>
      </c>
      <c r="H885" s="60">
        <v>39.840000000000003</v>
      </c>
      <c r="I885" s="60">
        <v>2</v>
      </c>
      <c r="J885" s="60">
        <f t="shared" si="28"/>
        <v>41.84</v>
      </c>
      <c r="K885" s="139">
        <f t="shared" si="29"/>
        <v>6786.0296000000008</v>
      </c>
      <c r="L885" s="4"/>
    </row>
    <row r="886" spans="1:12" ht="30" customHeight="1" x14ac:dyDescent="0.25">
      <c r="A886" s="142">
        <v>810002</v>
      </c>
      <c r="B886" s="67" t="s">
        <v>61</v>
      </c>
      <c r="C886" s="67">
        <v>160101</v>
      </c>
      <c r="D886" s="68" t="s">
        <v>479</v>
      </c>
      <c r="E886" s="17" t="s">
        <v>76</v>
      </c>
      <c r="F886" s="69">
        <v>16.55</v>
      </c>
      <c r="G886" s="16">
        <v>16.55</v>
      </c>
      <c r="H886" s="70">
        <v>20</v>
      </c>
      <c r="I886" s="70">
        <v>10</v>
      </c>
      <c r="J886" s="70">
        <f t="shared" si="28"/>
        <v>30</v>
      </c>
      <c r="K886" s="143">
        <f t="shared" si="29"/>
        <v>496.5</v>
      </c>
      <c r="L886" s="4"/>
    </row>
    <row r="887" spans="1:12" ht="15" customHeight="1" x14ac:dyDescent="0.25">
      <c r="A887" s="142">
        <v>810003</v>
      </c>
      <c r="B887" s="67" t="s">
        <v>61</v>
      </c>
      <c r="C887" s="67">
        <v>160403</v>
      </c>
      <c r="D887" s="68" t="s">
        <v>97</v>
      </c>
      <c r="E887" s="17" t="s">
        <v>76</v>
      </c>
      <c r="F887" s="69">
        <v>19.600000000000001</v>
      </c>
      <c r="G887" s="16">
        <v>19.600000000000001</v>
      </c>
      <c r="H887" s="70">
        <v>10.67</v>
      </c>
      <c r="I887" s="70">
        <v>10</v>
      </c>
      <c r="J887" s="70">
        <f t="shared" si="28"/>
        <v>20.67</v>
      </c>
      <c r="K887" s="143">
        <f t="shared" si="29"/>
        <v>405.13200000000006</v>
      </c>
      <c r="L887" s="4"/>
    </row>
    <row r="888" spans="1:12" ht="15" customHeight="1" thickBot="1" x14ac:dyDescent="0.3">
      <c r="A888" s="140">
        <v>810004</v>
      </c>
      <c r="B888" s="61" t="s">
        <v>61</v>
      </c>
      <c r="C888" s="61">
        <v>160404</v>
      </c>
      <c r="D888" s="62" t="s">
        <v>480</v>
      </c>
      <c r="E888" s="63" t="s">
        <v>76</v>
      </c>
      <c r="F888" s="64">
        <v>33.1</v>
      </c>
      <c r="G888" s="65">
        <v>33.1</v>
      </c>
      <c r="H888" s="66">
        <v>0.49</v>
      </c>
      <c r="I888" s="66">
        <v>13.31</v>
      </c>
      <c r="J888" s="66">
        <f t="shared" si="28"/>
        <v>13.8</v>
      </c>
      <c r="K888" s="141">
        <f t="shared" si="29"/>
        <v>456.78000000000003</v>
      </c>
      <c r="L888" s="4"/>
    </row>
    <row r="889" spans="1:12" ht="20.100000000000001" customHeight="1" thickBot="1" x14ac:dyDescent="0.3">
      <c r="A889" s="45" t="s">
        <v>940</v>
      </c>
      <c r="B889" s="46" t="s">
        <v>61</v>
      </c>
      <c r="C889" s="47" t="s">
        <v>2</v>
      </c>
      <c r="D889" s="48" t="s">
        <v>282</v>
      </c>
      <c r="E889" s="49" t="s">
        <v>63</v>
      </c>
      <c r="F889" s="50" t="s">
        <v>2</v>
      </c>
      <c r="G889" s="46" t="s">
        <v>63</v>
      </c>
      <c r="H889" s="51">
        <v>0</v>
      </c>
      <c r="I889" s="51">
        <v>10</v>
      </c>
      <c r="J889" s="52">
        <f>J890+J892</f>
        <v>922.89</v>
      </c>
      <c r="K889" s="53">
        <f>K890+K892</f>
        <v>11506.3056</v>
      </c>
      <c r="L889" s="4"/>
    </row>
    <row r="890" spans="1:12" ht="20.100000000000001" customHeight="1" thickBot="1" x14ac:dyDescent="0.3">
      <c r="A890" s="77" t="s">
        <v>959</v>
      </c>
      <c r="B890" s="78" t="s">
        <v>61</v>
      </c>
      <c r="C890" s="79" t="s">
        <v>2</v>
      </c>
      <c r="D890" s="80" t="s">
        <v>98</v>
      </c>
      <c r="E890" s="81" t="s">
        <v>63</v>
      </c>
      <c r="F890" s="82" t="s">
        <v>2</v>
      </c>
      <c r="G890" s="78" t="s">
        <v>63</v>
      </c>
      <c r="H890" s="83">
        <v>0</v>
      </c>
      <c r="I890" s="83">
        <v>0</v>
      </c>
      <c r="J890" s="84">
        <f>J891</f>
        <v>683.01</v>
      </c>
      <c r="K890" s="85">
        <f>K891</f>
        <v>2294.9135999999999</v>
      </c>
      <c r="L890" s="4"/>
    </row>
    <row r="891" spans="1:12" ht="30" customHeight="1" thickBot="1" x14ac:dyDescent="0.3">
      <c r="A891" s="144">
        <v>811101</v>
      </c>
      <c r="B891" s="71" t="s">
        <v>61</v>
      </c>
      <c r="C891" s="71">
        <v>180501</v>
      </c>
      <c r="D891" s="72" t="s">
        <v>481</v>
      </c>
      <c r="E891" s="73" t="s">
        <v>64</v>
      </c>
      <c r="F891" s="74">
        <v>3.36</v>
      </c>
      <c r="G891" s="75">
        <v>3.36</v>
      </c>
      <c r="H891" s="76">
        <v>663.01</v>
      </c>
      <c r="I891" s="76">
        <v>20</v>
      </c>
      <c r="J891" s="76">
        <f t="shared" si="28"/>
        <v>683.01</v>
      </c>
      <c r="K891" s="145">
        <f t="shared" si="29"/>
        <v>2294.9135999999999</v>
      </c>
      <c r="L891" s="4"/>
    </row>
    <row r="892" spans="1:12" ht="20.100000000000001" customHeight="1" thickBot="1" x14ac:dyDescent="0.3">
      <c r="A892" s="77" t="s">
        <v>960</v>
      </c>
      <c r="B892" s="78" t="s">
        <v>61</v>
      </c>
      <c r="C892" s="79" t="s">
        <v>2</v>
      </c>
      <c r="D892" s="80" t="s">
        <v>99</v>
      </c>
      <c r="E892" s="81" t="s">
        <v>63</v>
      </c>
      <c r="F892" s="82" t="s">
        <v>2</v>
      </c>
      <c r="G892" s="78" t="s">
        <v>63</v>
      </c>
      <c r="H892" s="83">
        <v>0</v>
      </c>
      <c r="I892" s="83">
        <v>0</v>
      </c>
      <c r="J892" s="84">
        <f>J893</f>
        <v>239.88</v>
      </c>
      <c r="K892" s="85">
        <f>K893</f>
        <v>9211.3919999999998</v>
      </c>
      <c r="L892" s="4"/>
    </row>
    <row r="893" spans="1:12" ht="30" customHeight="1" thickBot="1" x14ac:dyDescent="0.3">
      <c r="A893" s="144">
        <v>811201</v>
      </c>
      <c r="B893" s="71" t="s">
        <v>61</v>
      </c>
      <c r="C893" s="71">
        <v>180401</v>
      </c>
      <c r="D893" s="72" t="s">
        <v>708</v>
      </c>
      <c r="E893" s="73" t="s">
        <v>64</v>
      </c>
      <c r="F893" s="74">
        <v>38.4</v>
      </c>
      <c r="G893" s="75">
        <v>38.4</v>
      </c>
      <c r="H893" s="76">
        <v>219.88</v>
      </c>
      <c r="I893" s="76">
        <v>20</v>
      </c>
      <c r="J893" s="76">
        <f t="shared" si="28"/>
        <v>239.88</v>
      </c>
      <c r="K893" s="145">
        <f t="shared" si="29"/>
        <v>9211.3919999999998</v>
      </c>
      <c r="L893" s="4"/>
    </row>
    <row r="894" spans="1:12" ht="20.100000000000001" customHeight="1" thickBot="1" x14ac:dyDescent="0.3">
      <c r="A894" s="45" t="s">
        <v>941</v>
      </c>
      <c r="B894" s="46" t="s">
        <v>61</v>
      </c>
      <c r="C894" s="47" t="s">
        <v>2</v>
      </c>
      <c r="D894" s="48" t="s">
        <v>100</v>
      </c>
      <c r="E894" s="49" t="s">
        <v>63</v>
      </c>
      <c r="F894" s="50" t="s">
        <v>2</v>
      </c>
      <c r="G894" s="46" t="s">
        <v>63</v>
      </c>
      <c r="H894" s="51">
        <v>0</v>
      </c>
      <c r="I894" s="51">
        <v>0</v>
      </c>
      <c r="J894" s="52">
        <f>J895</f>
        <v>194.44</v>
      </c>
      <c r="K894" s="53">
        <f>K895</f>
        <v>7466.4959999999992</v>
      </c>
      <c r="L894" s="4"/>
    </row>
    <row r="895" spans="1:12" ht="15" customHeight="1" thickBot="1" x14ac:dyDescent="0.3">
      <c r="A895" s="144">
        <v>812001</v>
      </c>
      <c r="B895" s="71" t="s">
        <v>61</v>
      </c>
      <c r="C895" s="71">
        <v>190102</v>
      </c>
      <c r="D895" s="72" t="s">
        <v>483</v>
      </c>
      <c r="E895" s="73" t="s">
        <v>64</v>
      </c>
      <c r="F895" s="74">
        <v>38.4</v>
      </c>
      <c r="G895" s="75">
        <v>38.4</v>
      </c>
      <c r="H895" s="76">
        <v>194.44</v>
      </c>
      <c r="I895" s="76">
        <v>0</v>
      </c>
      <c r="J895" s="76">
        <f t="shared" si="28"/>
        <v>194.44</v>
      </c>
      <c r="K895" s="145">
        <f t="shared" si="29"/>
        <v>7466.4959999999992</v>
      </c>
      <c r="L895" s="4"/>
    </row>
    <row r="896" spans="1:12" ht="20.100000000000001" customHeight="1" thickBot="1" x14ac:dyDescent="0.3">
      <c r="A896" s="45" t="s">
        <v>942</v>
      </c>
      <c r="B896" s="46" t="s">
        <v>61</v>
      </c>
      <c r="C896" s="47" t="s">
        <v>2</v>
      </c>
      <c r="D896" s="48" t="s">
        <v>285</v>
      </c>
      <c r="E896" s="49" t="s">
        <v>63</v>
      </c>
      <c r="F896" s="50" t="s">
        <v>2</v>
      </c>
      <c r="G896" s="46" t="s">
        <v>63</v>
      </c>
      <c r="H896" s="51">
        <v>0</v>
      </c>
      <c r="I896" s="51">
        <v>0</v>
      </c>
      <c r="J896" s="52">
        <f>J897+J898+J900</f>
        <v>65.460000000000008</v>
      </c>
      <c r="K896" s="53">
        <f>K897+K898+K899+K900</f>
        <v>9966.6510000000017</v>
      </c>
      <c r="L896" s="4"/>
    </row>
    <row r="897" spans="1:12" ht="15" customHeight="1" x14ac:dyDescent="0.25">
      <c r="A897" s="138">
        <v>813001</v>
      </c>
      <c r="B897" s="55" t="s">
        <v>61</v>
      </c>
      <c r="C897" s="55">
        <v>200150</v>
      </c>
      <c r="D897" s="56" t="s">
        <v>484</v>
      </c>
      <c r="E897" s="57" t="s">
        <v>64</v>
      </c>
      <c r="F897" s="58">
        <v>283.17</v>
      </c>
      <c r="G897" s="59">
        <v>283.17</v>
      </c>
      <c r="H897" s="60">
        <v>3.7</v>
      </c>
      <c r="I897" s="60">
        <v>1</v>
      </c>
      <c r="J897" s="60">
        <f t="shared" si="28"/>
        <v>4.7</v>
      </c>
      <c r="K897" s="139">
        <f t="shared" si="29"/>
        <v>1330.8990000000001</v>
      </c>
      <c r="L897" s="4"/>
    </row>
    <row r="898" spans="1:12" ht="15" customHeight="1" x14ac:dyDescent="0.25">
      <c r="A898" s="142">
        <v>813002</v>
      </c>
      <c r="B898" s="67" t="s">
        <v>61</v>
      </c>
      <c r="C898" s="67">
        <v>200403</v>
      </c>
      <c r="D898" s="68" t="s">
        <v>101</v>
      </c>
      <c r="E898" s="17" t="s">
        <v>64</v>
      </c>
      <c r="F898" s="69">
        <v>262.92</v>
      </c>
      <c r="G898" s="16">
        <v>262.92</v>
      </c>
      <c r="H898" s="70">
        <v>2.83</v>
      </c>
      <c r="I898" s="70">
        <v>10</v>
      </c>
      <c r="J898" s="70">
        <f t="shared" si="28"/>
        <v>12.83</v>
      </c>
      <c r="K898" s="143">
        <f t="shared" si="29"/>
        <v>3373.2636000000002</v>
      </c>
      <c r="L898" s="4"/>
    </row>
    <row r="899" spans="1:12" ht="90" customHeight="1" x14ac:dyDescent="0.25">
      <c r="A899" s="142">
        <v>813003</v>
      </c>
      <c r="B899" s="67" t="s">
        <v>65</v>
      </c>
      <c r="C899" s="67">
        <v>87553</v>
      </c>
      <c r="D899" s="68" t="s">
        <v>590</v>
      </c>
      <c r="E899" s="17" t="s">
        <v>64</v>
      </c>
      <c r="F899" s="69">
        <v>20.25</v>
      </c>
      <c r="G899" s="16">
        <v>20.25</v>
      </c>
      <c r="H899" s="70">
        <v>13.51</v>
      </c>
      <c r="I899" s="70">
        <v>7</v>
      </c>
      <c r="J899" s="70">
        <f t="shared" si="28"/>
        <v>20.509999999999998</v>
      </c>
      <c r="K899" s="143">
        <f t="shared" si="29"/>
        <v>415.32749999999999</v>
      </c>
      <c r="L899" s="4"/>
    </row>
    <row r="900" spans="1:12" ht="60" customHeight="1" thickBot="1" x14ac:dyDescent="0.3">
      <c r="A900" s="142">
        <v>813004</v>
      </c>
      <c r="B900" s="67" t="s">
        <v>65</v>
      </c>
      <c r="C900" s="67">
        <v>87273</v>
      </c>
      <c r="D900" s="68" t="s">
        <v>997</v>
      </c>
      <c r="E900" s="17" t="s">
        <v>64</v>
      </c>
      <c r="F900" s="69">
        <v>101.13</v>
      </c>
      <c r="G900" s="16">
        <v>101.13</v>
      </c>
      <c r="H900" s="70">
        <v>37.93</v>
      </c>
      <c r="I900" s="70">
        <v>10</v>
      </c>
      <c r="J900" s="70">
        <f t="shared" si="28"/>
        <v>47.93</v>
      </c>
      <c r="K900" s="143">
        <f t="shared" si="29"/>
        <v>4847.1608999999999</v>
      </c>
      <c r="L900" s="4"/>
    </row>
    <row r="901" spans="1:12" ht="20.100000000000001" customHeight="1" thickBot="1" x14ac:dyDescent="0.3">
      <c r="A901" s="45" t="s">
        <v>943</v>
      </c>
      <c r="B901" s="46" t="s">
        <v>61</v>
      </c>
      <c r="C901" s="47" t="s">
        <v>2</v>
      </c>
      <c r="D901" s="48" t="s">
        <v>102</v>
      </c>
      <c r="E901" s="49" t="s">
        <v>63</v>
      </c>
      <c r="F901" s="50" t="s">
        <v>2</v>
      </c>
      <c r="G901" s="46" t="s">
        <v>63</v>
      </c>
      <c r="H901" s="51">
        <v>0</v>
      </c>
      <c r="I901" s="51">
        <v>0</v>
      </c>
      <c r="J901" s="52">
        <f>J902+J903</f>
        <v>79.760000000000005</v>
      </c>
      <c r="K901" s="53">
        <f>K902+K903</f>
        <v>3047.8436000000002</v>
      </c>
      <c r="L901" s="4"/>
    </row>
    <row r="902" spans="1:12" ht="15" customHeight="1" x14ac:dyDescent="0.25">
      <c r="A902" s="138">
        <v>814001</v>
      </c>
      <c r="B902" s="55" t="s">
        <v>61</v>
      </c>
      <c r="C902" s="55">
        <v>210515</v>
      </c>
      <c r="D902" s="56" t="s">
        <v>485</v>
      </c>
      <c r="E902" s="57" t="s">
        <v>64</v>
      </c>
      <c r="F902" s="58">
        <v>83.78</v>
      </c>
      <c r="G902" s="59">
        <v>83.78</v>
      </c>
      <c r="H902" s="60">
        <v>6.42</v>
      </c>
      <c r="I902" s="60">
        <v>10</v>
      </c>
      <c r="J902" s="60">
        <f t="shared" si="28"/>
        <v>16.420000000000002</v>
      </c>
      <c r="K902" s="139">
        <f t="shared" si="29"/>
        <v>1375.6676000000002</v>
      </c>
      <c r="L902" s="4"/>
    </row>
    <row r="903" spans="1:12" ht="30" customHeight="1" thickBot="1" x14ac:dyDescent="0.3">
      <c r="A903" s="140">
        <v>814002</v>
      </c>
      <c r="B903" s="61" t="s">
        <v>61</v>
      </c>
      <c r="C903" s="61">
        <v>210498</v>
      </c>
      <c r="D903" s="62" t="s">
        <v>998</v>
      </c>
      <c r="E903" s="63" t="s">
        <v>64</v>
      </c>
      <c r="F903" s="64">
        <v>26.4</v>
      </c>
      <c r="G903" s="65">
        <v>26.4</v>
      </c>
      <c r="H903" s="66">
        <v>53.34</v>
      </c>
      <c r="I903" s="66">
        <v>10</v>
      </c>
      <c r="J903" s="66">
        <f t="shared" si="28"/>
        <v>63.34</v>
      </c>
      <c r="K903" s="141">
        <f t="shared" si="29"/>
        <v>1672.1759999999999</v>
      </c>
      <c r="L903" s="4"/>
    </row>
    <row r="904" spans="1:12" ht="20.100000000000001" customHeight="1" thickBot="1" x14ac:dyDescent="0.3">
      <c r="A904" s="45" t="s">
        <v>944</v>
      </c>
      <c r="B904" s="46" t="s">
        <v>61</v>
      </c>
      <c r="C904" s="47" t="s">
        <v>2</v>
      </c>
      <c r="D904" s="48" t="s">
        <v>288</v>
      </c>
      <c r="E904" s="49" t="s">
        <v>63</v>
      </c>
      <c r="F904" s="50" t="s">
        <v>2</v>
      </c>
      <c r="G904" s="46" t="s">
        <v>63</v>
      </c>
      <c r="H904" s="51">
        <v>0</v>
      </c>
      <c r="I904" s="51">
        <v>0</v>
      </c>
      <c r="J904" s="52">
        <f>J905+J907+J910</f>
        <v>207.05</v>
      </c>
      <c r="K904" s="53">
        <f>K905+K907+K910</f>
        <v>17267.5219</v>
      </c>
      <c r="L904" s="4"/>
    </row>
    <row r="905" spans="1:12" ht="20.100000000000001" customHeight="1" thickBot="1" x14ac:dyDescent="0.3">
      <c r="A905" s="77" t="s">
        <v>961</v>
      </c>
      <c r="B905" s="78" t="s">
        <v>61</v>
      </c>
      <c r="C905" s="79" t="s">
        <v>2</v>
      </c>
      <c r="D905" s="80" t="s">
        <v>487</v>
      </c>
      <c r="E905" s="81" t="s">
        <v>63</v>
      </c>
      <c r="F905" s="82" t="s">
        <v>2</v>
      </c>
      <c r="G905" s="78" t="s">
        <v>63</v>
      </c>
      <c r="H905" s="83">
        <v>0</v>
      </c>
      <c r="I905" s="83">
        <v>0</v>
      </c>
      <c r="J905" s="84">
        <f>J906</f>
        <v>31.41</v>
      </c>
      <c r="K905" s="85">
        <f>K906</f>
        <v>3766.6871999999998</v>
      </c>
      <c r="L905" s="4"/>
    </row>
    <row r="906" spans="1:12" ht="30" customHeight="1" thickBot="1" x14ac:dyDescent="0.3">
      <c r="A906" s="144">
        <v>815101</v>
      </c>
      <c r="B906" s="71" t="s">
        <v>61</v>
      </c>
      <c r="C906" s="71">
        <v>220101</v>
      </c>
      <c r="D906" s="72" t="s">
        <v>488</v>
      </c>
      <c r="E906" s="73" t="s">
        <v>64</v>
      </c>
      <c r="F906" s="74">
        <v>119.92</v>
      </c>
      <c r="G906" s="75">
        <v>119.92</v>
      </c>
      <c r="H906" s="76">
        <v>26.41</v>
      </c>
      <c r="I906" s="76">
        <v>5</v>
      </c>
      <c r="J906" s="76">
        <f t="shared" si="28"/>
        <v>31.41</v>
      </c>
      <c r="K906" s="145">
        <f t="shared" si="29"/>
        <v>3766.6871999999998</v>
      </c>
      <c r="L906" s="4"/>
    </row>
    <row r="907" spans="1:12" ht="20.100000000000001" customHeight="1" thickBot="1" x14ac:dyDescent="0.3">
      <c r="A907" s="77" t="s">
        <v>962</v>
      </c>
      <c r="B907" s="78" t="s">
        <v>61</v>
      </c>
      <c r="C907" s="79" t="s">
        <v>2</v>
      </c>
      <c r="D907" s="80" t="s">
        <v>103</v>
      </c>
      <c r="E907" s="81" t="s">
        <v>63</v>
      </c>
      <c r="F907" s="82" t="s">
        <v>2</v>
      </c>
      <c r="G907" s="78" t="s">
        <v>63</v>
      </c>
      <c r="H907" s="83">
        <v>0</v>
      </c>
      <c r="I907" s="83">
        <v>0</v>
      </c>
      <c r="J907" s="84">
        <f>J908+J909</f>
        <v>104.11000000000001</v>
      </c>
      <c r="K907" s="85">
        <f>K908+K909</f>
        <v>11383.511200000001</v>
      </c>
      <c r="L907" s="4"/>
    </row>
    <row r="908" spans="1:12" ht="45" customHeight="1" x14ac:dyDescent="0.25">
      <c r="A908" s="138">
        <v>815201</v>
      </c>
      <c r="B908" s="95" t="s">
        <v>90</v>
      </c>
      <c r="C908" s="95" t="s">
        <v>104</v>
      </c>
      <c r="D908" s="56" t="s">
        <v>489</v>
      </c>
      <c r="E908" s="57" t="s">
        <v>64</v>
      </c>
      <c r="F908" s="58">
        <v>119.92</v>
      </c>
      <c r="G908" s="59">
        <v>119.92</v>
      </c>
      <c r="H908" s="60">
        <v>72.930000000000007</v>
      </c>
      <c r="I908" s="60">
        <v>10</v>
      </c>
      <c r="J908" s="60">
        <f t="shared" si="28"/>
        <v>82.93</v>
      </c>
      <c r="K908" s="139">
        <f t="shared" si="29"/>
        <v>9944.9656000000014</v>
      </c>
      <c r="L908" s="4"/>
    </row>
    <row r="909" spans="1:12" ht="30" customHeight="1" thickBot="1" x14ac:dyDescent="0.3">
      <c r="A909" s="140">
        <v>815202</v>
      </c>
      <c r="B909" s="97" t="s">
        <v>90</v>
      </c>
      <c r="C909" s="97" t="s">
        <v>105</v>
      </c>
      <c r="D909" s="62" t="s">
        <v>490</v>
      </c>
      <c r="E909" s="63" t="s">
        <v>76</v>
      </c>
      <c r="F909" s="64">
        <v>67.92</v>
      </c>
      <c r="G909" s="65">
        <v>67.92</v>
      </c>
      <c r="H909" s="66">
        <v>20.83</v>
      </c>
      <c r="I909" s="66">
        <v>0.35</v>
      </c>
      <c r="J909" s="66">
        <f t="shared" si="28"/>
        <v>21.18</v>
      </c>
      <c r="K909" s="141">
        <f t="shared" si="29"/>
        <v>1438.5455999999999</v>
      </c>
      <c r="L909" s="4"/>
    </row>
    <row r="910" spans="1:12" ht="20.100000000000001" customHeight="1" thickBot="1" x14ac:dyDescent="0.3">
      <c r="A910" s="77" t="s">
        <v>963</v>
      </c>
      <c r="B910" s="78" t="s">
        <v>61</v>
      </c>
      <c r="C910" s="79" t="s">
        <v>2</v>
      </c>
      <c r="D910" s="80" t="s">
        <v>107</v>
      </c>
      <c r="E910" s="81" t="s">
        <v>63</v>
      </c>
      <c r="F910" s="82" t="s">
        <v>2</v>
      </c>
      <c r="G910" s="78" t="s">
        <v>63</v>
      </c>
      <c r="H910" s="83">
        <v>0</v>
      </c>
      <c r="I910" s="83">
        <v>0</v>
      </c>
      <c r="J910" s="84">
        <f>J911+J912</f>
        <v>71.53</v>
      </c>
      <c r="K910" s="85">
        <f>K911+K912</f>
        <v>2117.3235</v>
      </c>
      <c r="L910" s="4"/>
    </row>
    <row r="911" spans="1:12" ht="60" customHeight="1" x14ac:dyDescent="0.25">
      <c r="A911" s="138">
        <v>815301</v>
      </c>
      <c r="B911" s="55" t="s">
        <v>61</v>
      </c>
      <c r="C911" s="55">
        <v>220100</v>
      </c>
      <c r="D911" s="56" t="s">
        <v>999</v>
      </c>
      <c r="E911" s="57" t="s">
        <v>64</v>
      </c>
      <c r="F911" s="58">
        <v>29.7</v>
      </c>
      <c r="G911" s="59">
        <v>29.7</v>
      </c>
      <c r="H911" s="60">
        <v>47.04</v>
      </c>
      <c r="I911" s="60">
        <v>15</v>
      </c>
      <c r="J911" s="60">
        <f t="shared" si="28"/>
        <v>62.04</v>
      </c>
      <c r="K911" s="139">
        <f t="shared" si="29"/>
        <v>1842.588</v>
      </c>
      <c r="L911" s="4"/>
    </row>
    <row r="912" spans="1:12" ht="15" customHeight="1" thickBot="1" x14ac:dyDescent="0.3">
      <c r="A912" s="140">
        <v>815302</v>
      </c>
      <c r="B912" s="61" t="s">
        <v>61</v>
      </c>
      <c r="C912" s="61">
        <v>220902</v>
      </c>
      <c r="D912" s="62" t="s">
        <v>718</v>
      </c>
      <c r="E912" s="63" t="s">
        <v>76</v>
      </c>
      <c r="F912" s="64">
        <v>28.95</v>
      </c>
      <c r="G912" s="65">
        <v>28.95</v>
      </c>
      <c r="H912" s="66">
        <v>1.49</v>
      </c>
      <c r="I912" s="66">
        <v>8</v>
      </c>
      <c r="J912" s="66">
        <f t="shared" si="28"/>
        <v>9.49</v>
      </c>
      <c r="K912" s="141">
        <f t="shared" si="29"/>
        <v>274.7355</v>
      </c>
      <c r="L912" s="4"/>
    </row>
    <row r="913" spans="1:12" ht="20.100000000000001" customHeight="1" thickBot="1" x14ac:dyDescent="0.3">
      <c r="A913" s="45" t="s">
        <v>945</v>
      </c>
      <c r="B913" s="46" t="s">
        <v>61</v>
      </c>
      <c r="C913" s="47" t="s">
        <v>2</v>
      </c>
      <c r="D913" s="48" t="s">
        <v>109</v>
      </c>
      <c r="E913" s="49" t="s">
        <v>63</v>
      </c>
      <c r="F913" s="50" t="s">
        <v>2</v>
      </c>
      <c r="G913" s="46" t="s">
        <v>63</v>
      </c>
      <c r="H913" s="51">
        <v>0</v>
      </c>
      <c r="I913" s="51">
        <v>0</v>
      </c>
      <c r="J913" s="52">
        <f>J914</f>
        <v>38.6</v>
      </c>
      <c r="K913" s="53">
        <f>K914</f>
        <v>1570.248</v>
      </c>
      <c r="L913" s="4"/>
    </row>
    <row r="914" spans="1:12" ht="15" customHeight="1" thickBot="1" x14ac:dyDescent="0.3">
      <c r="A914" s="144">
        <v>816001</v>
      </c>
      <c r="B914" s="71" t="s">
        <v>61</v>
      </c>
      <c r="C914" s="71">
        <v>240106</v>
      </c>
      <c r="D914" s="72" t="s">
        <v>492</v>
      </c>
      <c r="E914" s="73" t="s">
        <v>76</v>
      </c>
      <c r="F914" s="74">
        <v>40.68</v>
      </c>
      <c r="G914" s="75">
        <v>40.68</v>
      </c>
      <c r="H914" s="76">
        <v>28.6</v>
      </c>
      <c r="I914" s="76">
        <v>10</v>
      </c>
      <c r="J914" s="76">
        <f t="shared" si="28"/>
        <v>38.6</v>
      </c>
      <c r="K914" s="145">
        <f t="shared" si="29"/>
        <v>1570.248</v>
      </c>
      <c r="L914" s="4"/>
    </row>
    <row r="915" spans="1:12" ht="20.100000000000001" customHeight="1" thickBot="1" x14ac:dyDescent="0.3">
      <c r="A915" s="45" t="s">
        <v>946</v>
      </c>
      <c r="B915" s="46" t="s">
        <v>61</v>
      </c>
      <c r="C915" s="47" t="s">
        <v>2</v>
      </c>
      <c r="D915" s="48" t="s">
        <v>110</v>
      </c>
      <c r="E915" s="49" t="s">
        <v>63</v>
      </c>
      <c r="F915" s="50" t="s">
        <v>2</v>
      </c>
      <c r="G915" s="46" t="s">
        <v>63</v>
      </c>
      <c r="H915" s="51">
        <v>0</v>
      </c>
      <c r="I915" s="51">
        <v>0</v>
      </c>
      <c r="J915" s="52">
        <f>J916+J919+J922+J925+J927+J929+J931+J933</f>
        <v>146.02000000000001</v>
      </c>
      <c r="K915" s="53">
        <f>K916+K919+K922+K925+K927+K929+K931+K933</f>
        <v>10408.390299999999</v>
      </c>
      <c r="L915" s="4"/>
    </row>
    <row r="916" spans="1:12" ht="20.100000000000001" customHeight="1" thickBot="1" x14ac:dyDescent="0.3">
      <c r="A916" s="77" t="s">
        <v>964</v>
      </c>
      <c r="B916" s="78" t="s">
        <v>61</v>
      </c>
      <c r="C916" s="79" t="s">
        <v>2</v>
      </c>
      <c r="D916" s="80" t="s">
        <v>493</v>
      </c>
      <c r="E916" s="81" t="s">
        <v>63</v>
      </c>
      <c r="F916" s="82" t="s">
        <v>2</v>
      </c>
      <c r="G916" s="78" t="s">
        <v>63</v>
      </c>
      <c r="H916" s="83">
        <v>0</v>
      </c>
      <c r="I916" s="83">
        <v>0</v>
      </c>
      <c r="J916" s="84">
        <f>J917+J918</f>
        <v>25.98</v>
      </c>
      <c r="K916" s="85">
        <f>K917+K918</f>
        <v>1783.7936000000002</v>
      </c>
      <c r="L916" s="4"/>
    </row>
    <row r="917" spans="1:12" ht="15" customHeight="1" x14ac:dyDescent="0.25">
      <c r="A917" s="138">
        <v>817101</v>
      </c>
      <c r="B917" s="55" t="s">
        <v>61</v>
      </c>
      <c r="C917" s="55">
        <v>261300</v>
      </c>
      <c r="D917" s="56" t="s">
        <v>494</v>
      </c>
      <c r="E917" s="57" t="s">
        <v>64</v>
      </c>
      <c r="F917" s="58">
        <v>44.67</v>
      </c>
      <c r="G917" s="59">
        <v>44.67</v>
      </c>
      <c r="H917" s="60">
        <v>2.08</v>
      </c>
      <c r="I917" s="60">
        <v>9</v>
      </c>
      <c r="J917" s="60">
        <f t="shared" si="28"/>
        <v>11.08</v>
      </c>
      <c r="K917" s="139">
        <f t="shared" si="29"/>
        <v>494.9436</v>
      </c>
      <c r="L917" s="4"/>
    </row>
    <row r="918" spans="1:12" ht="30" customHeight="1" thickBot="1" x14ac:dyDescent="0.3">
      <c r="A918" s="140">
        <v>817102</v>
      </c>
      <c r="B918" s="61" t="s">
        <v>61</v>
      </c>
      <c r="C918" s="61">
        <v>261550</v>
      </c>
      <c r="D918" s="62" t="s">
        <v>1000</v>
      </c>
      <c r="E918" s="63" t="s">
        <v>64</v>
      </c>
      <c r="F918" s="64">
        <v>86.5</v>
      </c>
      <c r="G918" s="65">
        <v>86.5</v>
      </c>
      <c r="H918" s="66">
        <v>6.9</v>
      </c>
      <c r="I918" s="66">
        <v>8</v>
      </c>
      <c r="J918" s="66">
        <f t="shared" si="28"/>
        <v>14.9</v>
      </c>
      <c r="K918" s="141">
        <f t="shared" si="29"/>
        <v>1288.8500000000001</v>
      </c>
      <c r="L918" s="4"/>
    </row>
    <row r="919" spans="1:12" ht="20.100000000000001" customHeight="1" thickBot="1" x14ac:dyDescent="0.3">
      <c r="A919" s="77" t="s">
        <v>965</v>
      </c>
      <c r="B919" s="78" t="s">
        <v>61</v>
      </c>
      <c r="C919" s="79" t="s">
        <v>2</v>
      </c>
      <c r="D919" s="80" t="s">
        <v>496</v>
      </c>
      <c r="E919" s="81" t="s">
        <v>63</v>
      </c>
      <c r="F919" s="82" t="s">
        <v>2</v>
      </c>
      <c r="G919" s="78" t="s">
        <v>63</v>
      </c>
      <c r="H919" s="83">
        <v>0</v>
      </c>
      <c r="I919" s="83">
        <v>0</v>
      </c>
      <c r="J919" s="84">
        <f>J920+J921</f>
        <v>22.200000000000003</v>
      </c>
      <c r="K919" s="85">
        <f>K920+K921</f>
        <v>1402.7108000000001</v>
      </c>
      <c r="L919" s="4"/>
    </row>
    <row r="920" spans="1:12" ht="15" customHeight="1" x14ac:dyDescent="0.25">
      <c r="A920" s="138">
        <v>817201</v>
      </c>
      <c r="B920" s="55" t="s">
        <v>61</v>
      </c>
      <c r="C920" s="55">
        <v>261300</v>
      </c>
      <c r="D920" s="56" t="s">
        <v>1001</v>
      </c>
      <c r="E920" s="57" t="s">
        <v>64</v>
      </c>
      <c r="F920" s="58">
        <v>43.63</v>
      </c>
      <c r="G920" s="59">
        <v>43.63</v>
      </c>
      <c r="H920" s="60">
        <v>2.08</v>
      </c>
      <c r="I920" s="60">
        <v>9</v>
      </c>
      <c r="J920" s="60">
        <f t="shared" si="28"/>
        <v>11.08</v>
      </c>
      <c r="K920" s="139">
        <f t="shared" si="29"/>
        <v>483.42040000000003</v>
      </c>
      <c r="L920" s="4"/>
    </row>
    <row r="921" spans="1:12" ht="15" customHeight="1" thickBot="1" x14ac:dyDescent="0.3">
      <c r="A921" s="140">
        <v>817202</v>
      </c>
      <c r="B921" s="61" t="s">
        <v>61</v>
      </c>
      <c r="C921" s="61">
        <v>261001</v>
      </c>
      <c r="D921" s="62" t="s">
        <v>497</v>
      </c>
      <c r="E921" s="63" t="s">
        <v>64</v>
      </c>
      <c r="F921" s="64">
        <v>82.67</v>
      </c>
      <c r="G921" s="65">
        <v>82.67</v>
      </c>
      <c r="H921" s="66">
        <v>4.12</v>
      </c>
      <c r="I921" s="66">
        <v>7</v>
      </c>
      <c r="J921" s="66">
        <f t="shared" si="28"/>
        <v>11.120000000000001</v>
      </c>
      <c r="K921" s="141">
        <f t="shared" si="29"/>
        <v>919.29040000000009</v>
      </c>
      <c r="L921" s="4"/>
    </row>
    <row r="922" spans="1:12" ht="20.100000000000001" customHeight="1" thickBot="1" x14ac:dyDescent="0.3">
      <c r="A922" s="77" t="s">
        <v>966</v>
      </c>
      <c r="B922" s="78" t="s">
        <v>61</v>
      </c>
      <c r="C922" s="79" t="s">
        <v>2</v>
      </c>
      <c r="D922" s="80" t="s">
        <v>111</v>
      </c>
      <c r="E922" s="81" t="s">
        <v>63</v>
      </c>
      <c r="F922" s="82" t="s">
        <v>2</v>
      </c>
      <c r="G922" s="78" t="s">
        <v>63</v>
      </c>
      <c r="H922" s="83">
        <v>0</v>
      </c>
      <c r="I922" s="83">
        <v>0</v>
      </c>
      <c r="J922" s="84">
        <f>J923+J924</f>
        <v>19.89</v>
      </c>
      <c r="K922" s="85">
        <f>K923+K924</f>
        <v>2086.4610000000002</v>
      </c>
      <c r="L922" s="4"/>
    </row>
    <row r="923" spans="1:12" ht="15" customHeight="1" x14ac:dyDescent="0.25">
      <c r="A923" s="138">
        <v>817301</v>
      </c>
      <c r="B923" s="55" t="s">
        <v>61</v>
      </c>
      <c r="C923" s="55">
        <v>261300</v>
      </c>
      <c r="D923" s="56" t="s">
        <v>494</v>
      </c>
      <c r="E923" s="57" t="s">
        <v>64</v>
      </c>
      <c r="F923" s="58">
        <v>104.9</v>
      </c>
      <c r="G923" s="59">
        <v>104.9</v>
      </c>
      <c r="H923" s="60">
        <v>2.08</v>
      </c>
      <c r="I923" s="60">
        <v>9</v>
      </c>
      <c r="J923" s="60">
        <f t="shared" si="28"/>
        <v>11.08</v>
      </c>
      <c r="K923" s="139">
        <f t="shared" si="29"/>
        <v>1162.2920000000001</v>
      </c>
      <c r="L923" s="4"/>
    </row>
    <row r="924" spans="1:12" ht="15" customHeight="1" thickBot="1" x14ac:dyDescent="0.3">
      <c r="A924" s="140">
        <v>817302</v>
      </c>
      <c r="B924" s="61" t="s">
        <v>61</v>
      </c>
      <c r="C924" s="61">
        <v>261307</v>
      </c>
      <c r="D924" s="62" t="s">
        <v>498</v>
      </c>
      <c r="E924" s="63" t="s">
        <v>64</v>
      </c>
      <c r="F924" s="64">
        <v>104.9</v>
      </c>
      <c r="G924" s="65">
        <v>104.9</v>
      </c>
      <c r="H924" s="66">
        <v>3.81</v>
      </c>
      <c r="I924" s="66">
        <v>5</v>
      </c>
      <c r="J924" s="66">
        <f t="shared" si="28"/>
        <v>8.81</v>
      </c>
      <c r="K924" s="141">
        <f t="shared" si="29"/>
        <v>924.1690000000001</v>
      </c>
      <c r="L924" s="4"/>
    </row>
    <row r="925" spans="1:12" ht="20.100000000000001" customHeight="1" thickBot="1" x14ac:dyDescent="0.3">
      <c r="A925" s="77" t="s">
        <v>967</v>
      </c>
      <c r="B925" s="78" t="s">
        <v>61</v>
      </c>
      <c r="C925" s="79" t="s">
        <v>2</v>
      </c>
      <c r="D925" s="80" t="s">
        <v>499</v>
      </c>
      <c r="E925" s="81" t="s">
        <v>63</v>
      </c>
      <c r="F925" s="82" t="s">
        <v>2</v>
      </c>
      <c r="G925" s="78" t="s">
        <v>63</v>
      </c>
      <c r="H925" s="83">
        <v>0</v>
      </c>
      <c r="I925" s="83">
        <v>0</v>
      </c>
      <c r="J925" s="84">
        <f>J926</f>
        <v>12.18</v>
      </c>
      <c r="K925" s="85">
        <f>K926</f>
        <v>1011.6708</v>
      </c>
      <c r="L925" s="4"/>
    </row>
    <row r="926" spans="1:12" ht="15" customHeight="1" thickBot="1" x14ac:dyDescent="0.3">
      <c r="A926" s="144">
        <v>817401</v>
      </c>
      <c r="B926" s="71" t="s">
        <v>61</v>
      </c>
      <c r="C926" s="71">
        <v>261000</v>
      </c>
      <c r="D926" s="72" t="s">
        <v>500</v>
      </c>
      <c r="E926" s="73" t="s">
        <v>64</v>
      </c>
      <c r="F926" s="74">
        <v>83.06</v>
      </c>
      <c r="G926" s="75">
        <v>83.06</v>
      </c>
      <c r="H926" s="76">
        <v>5.18</v>
      </c>
      <c r="I926" s="76">
        <v>7</v>
      </c>
      <c r="J926" s="76">
        <f t="shared" si="28"/>
        <v>12.18</v>
      </c>
      <c r="K926" s="145">
        <f t="shared" si="29"/>
        <v>1011.6708</v>
      </c>
      <c r="L926" s="4"/>
    </row>
    <row r="927" spans="1:12" ht="20.100000000000001" customHeight="1" thickBot="1" x14ac:dyDescent="0.3">
      <c r="A927" s="77" t="s">
        <v>968</v>
      </c>
      <c r="B927" s="78" t="s">
        <v>61</v>
      </c>
      <c r="C927" s="79" t="s">
        <v>2</v>
      </c>
      <c r="D927" s="80" t="s">
        <v>501</v>
      </c>
      <c r="E927" s="81" t="s">
        <v>63</v>
      </c>
      <c r="F927" s="82" t="s">
        <v>2</v>
      </c>
      <c r="G927" s="78" t="s">
        <v>63</v>
      </c>
      <c r="H927" s="83">
        <v>0</v>
      </c>
      <c r="I927" s="83">
        <v>0</v>
      </c>
      <c r="J927" s="84">
        <f>J928</f>
        <v>11.78</v>
      </c>
      <c r="K927" s="85">
        <f>K928</f>
        <v>349.86599999999999</v>
      </c>
      <c r="L927" s="4"/>
    </row>
    <row r="928" spans="1:12" ht="30" customHeight="1" thickBot="1" x14ac:dyDescent="0.3">
      <c r="A928" s="144">
        <v>817501</v>
      </c>
      <c r="B928" s="71" t="s">
        <v>61</v>
      </c>
      <c r="C928" s="71">
        <v>261703</v>
      </c>
      <c r="D928" s="72" t="s">
        <v>502</v>
      </c>
      <c r="E928" s="73" t="s">
        <v>64</v>
      </c>
      <c r="F928" s="74">
        <v>29.7</v>
      </c>
      <c r="G928" s="75">
        <v>29.7</v>
      </c>
      <c r="H928" s="76">
        <v>3.78</v>
      </c>
      <c r="I928" s="76">
        <v>8</v>
      </c>
      <c r="J928" s="76">
        <f t="shared" si="28"/>
        <v>11.78</v>
      </c>
      <c r="K928" s="145">
        <f t="shared" si="29"/>
        <v>349.86599999999999</v>
      </c>
      <c r="L928" s="4"/>
    </row>
    <row r="929" spans="1:12" ht="20.100000000000001" customHeight="1" thickBot="1" x14ac:dyDescent="0.3">
      <c r="A929" s="77" t="s">
        <v>969</v>
      </c>
      <c r="B929" s="78" t="s">
        <v>61</v>
      </c>
      <c r="C929" s="79" t="s">
        <v>2</v>
      </c>
      <c r="D929" s="80" t="s">
        <v>503</v>
      </c>
      <c r="E929" s="81" t="s">
        <v>63</v>
      </c>
      <c r="F929" s="82" t="s">
        <v>2</v>
      </c>
      <c r="G929" s="78" t="s">
        <v>63</v>
      </c>
      <c r="H929" s="83">
        <v>0</v>
      </c>
      <c r="I929" s="83">
        <v>0</v>
      </c>
      <c r="J929" s="84">
        <f>J930</f>
        <v>20.98</v>
      </c>
      <c r="K929" s="85">
        <f>K930</f>
        <v>211.47839999999999</v>
      </c>
      <c r="L929" s="4"/>
    </row>
    <row r="930" spans="1:12" ht="30" customHeight="1" thickBot="1" x14ac:dyDescent="0.3">
      <c r="A930" s="144">
        <v>817601</v>
      </c>
      <c r="B930" s="71" t="s">
        <v>61</v>
      </c>
      <c r="C930" s="71">
        <v>261602</v>
      </c>
      <c r="D930" s="72" t="s">
        <v>504</v>
      </c>
      <c r="E930" s="73" t="s">
        <v>64</v>
      </c>
      <c r="F930" s="74">
        <v>10.08</v>
      </c>
      <c r="G930" s="75">
        <v>10.08</v>
      </c>
      <c r="H930" s="76">
        <v>10.98</v>
      </c>
      <c r="I930" s="76">
        <v>10</v>
      </c>
      <c r="J930" s="76">
        <f t="shared" si="28"/>
        <v>20.98</v>
      </c>
      <c r="K930" s="145">
        <f t="shared" si="29"/>
        <v>211.47839999999999</v>
      </c>
      <c r="L930" s="4"/>
    </row>
    <row r="931" spans="1:12" ht="20.100000000000001" customHeight="1" thickBot="1" x14ac:dyDescent="0.3">
      <c r="A931" s="77" t="s">
        <v>970</v>
      </c>
      <c r="B931" s="78" t="s">
        <v>61</v>
      </c>
      <c r="C931" s="79" t="s">
        <v>2</v>
      </c>
      <c r="D931" s="80" t="s">
        <v>505</v>
      </c>
      <c r="E931" s="81" t="s">
        <v>63</v>
      </c>
      <c r="F931" s="82" t="s">
        <v>2</v>
      </c>
      <c r="G931" s="78" t="s">
        <v>63</v>
      </c>
      <c r="H931" s="83">
        <v>0</v>
      </c>
      <c r="I931" s="83">
        <v>0</v>
      </c>
      <c r="J931" s="84">
        <f>J932</f>
        <v>20.98</v>
      </c>
      <c r="K931" s="85">
        <f>K932</f>
        <v>1611.2639999999999</v>
      </c>
      <c r="L931" s="4"/>
    </row>
    <row r="932" spans="1:12" ht="30" customHeight="1" thickBot="1" x14ac:dyDescent="0.3">
      <c r="A932" s="144">
        <v>817701</v>
      </c>
      <c r="B932" s="71" t="s">
        <v>61</v>
      </c>
      <c r="C932" s="71">
        <v>261602</v>
      </c>
      <c r="D932" s="72" t="s">
        <v>504</v>
      </c>
      <c r="E932" s="73" t="s">
        <v>64</v>
      </c>
      <c r="F932" s="74">
        <v>76.8</v>
      </c>
      <c r="G932" s="75">
        <v>76.8</v>
      </c>
      <c r="H932" s="76">
        <v>10.98</v>
      </c>
      <c r="I932" s="76">
        <v>10</v>
      </c>
      <c r="J932" s="76">
        <f t="shared" si="28"/>
        <v>20.98</v>
      </c>
      <c r="K932" s="145">
        <f t="shared" si="29"/>
        <v>1611.2639999999999</v>
      </c>
      <c r="L932" s="4"/>
    </row>
    <row r="933" spans="1:12" ht="20.100000000000001" customHeight="1" thickBot="1" x14ac:dyDescent="0.3">
      <c r="A933" s="77" t="s">
        <v>971</v>
      </c>
      <c r="B933" s="78" t="s">
        <v>61</v>
      </c>
      <c r="C933" s="79" t="s">
        <v>2</v>
      </c>
      <c r="D933" s="80" t="s">
        <v>506</v>
      </c>
      <c r="E933" s="81" t="s">
        <v>63</v>
      </c>
      <c r="F933" s="82" t="s">
        <v>2</v>
      </c>
      <c r="G933" s="78" t="s">
        <v>63</v>
      </c>
      <c r="H933" s="83">
        <v>0</v>
      </c>
      <c r="I933" s="83">
        <v>0</v>
      </c>
      <c r="J933" s="84">
        <f>J934</f>
        <v>12.03</v>
      </c>
      <c r="K933" s="85">
        <f>K934</f>
        <v>1951.1456999999998</v>
      </c>
      <c r="L933" s="4"/>
    </row>
    <row r="934" spans="1:12" ht="30" customHeight="1" thickBot="1" x14ac:dyDescent="0.3">
      <c r="A934" s="144">
        <v>817801</v>
      </c>
      <c r="B934" s="71" t="s">
        <v>61</v>
      </c>
      <c r="C934" s="71">
        <v>261609</v>
      </c>
      <c r="D934" s="72" t="s">
        <v>507</v>
      </c>
      <c r="E934" s="73" t="s">
        <v>64</v>
      </c>
      <c r="F934" s="74">
        <v>162.19</v>
      </c>
      <c r="G934" s="75">
        <v>162.19</v>
      </c>
      <c r="H934" s="76">
        <v>9.0299999999999994</v>
      </c>
      <c r="I934" s="76">
        <v>3</v>
      </c>
      <c r="J934" s="76">
        <f t="shared" si="28"/>
        <v>12.03</v>
      </c>
      <c r="K934" s="145">
        <f t="shared" si="29"/>
        <v>1951.1456999999998</v>
      </c>
      <c r="L934" s="4"/>
    </row>
    <row r="935" spans="1:12" ht="20.100000000000001" customHeight="1" thickBot="1" x14ac:dyDescent="0.3">
      <c r="A935" s="45" t="s">
        <v>947</v>
      </c>
      <c r="B935" s="46" t="s">
        <v>61</v>
      </c>
      <c r="C935" s="47" t="s">
        <v>2</v>
      </c>
      <c r="D935" s="48" t="s">
        <v>71</v>
      </c>
      <c r="E935" s="49" t="s">
        <v>63</v>
      </c>
      <c r="F935" s="50" t="s">
        <v>2</v>
      </c>
      <c r="G935" s="46" t="s">
        <v>63</v>
      </c>
      <c r="H935" s="51">
        <v>0</v>
      </c>
      <c r="I935" s="51">
        <v>0</v>
      </c>
      <c r="J935" s="52">
        <f>J936+J940</f>
        <v>2148.48</v>
      </c>
      <c r="K935" s="53">
        <f>K936+K940</f>
        <v>11468.024699999998</v>
      </c>
      <c r="L935" s="4"/>
    </row>
    <row r="936" spans="1:12" ht="20.100000000000001" customHeight="1" thickBot="1" x14ac:dyDescent="0.3">
      <c r="A936" s="77" t="s">
        <v>972</v>
      </c>
      <c r="B936" s="78" t="s">
        <v>61</v>
      </c>
      <c r="C936" s="79" t="s">
        <v>2</v>
      </c>
      <c r="D936" s="80" t="s">
        <v>112</v>
      </c>
      <c r="E936" s="81" t="s">
        <v>63</v>
      </c>
      <c r="F936" s="82" t="s">
        <v>2</v>
      </c>
      <c r="G936" s="78" t="s">
        <v>63</v>
      </c>
      <c r="H936" s="83">
        <v>0</v>
      </c>
      <c r="I936" s="83">
        <v>0</v>
      </c>
      <c r="J936" s="84">
        <f>J937+J938+J939</f>
        <v>1977.03</v>
      </c>
      <c r="K936" s="85">
        <f>K937+K938+K939</f>
        <v>11125.124699999998</v>
      </c>
      <c r="L936" s="4"/>
    </row>
    <row r="937" spans="1:12" ht="60" customHeight="1" x14ac:dyDescent="0.25">
      <c r="A937" s="138">
        <v>818101</v>
      </c>
      <c r="B937" s="95" t="s">
        <v>90</v>
      </c>
      <c r="C937" s="95" t="s">
        <v>113</v>
      </c>
      <c r="D937" s="56" t="s">
        <v>1002</v>
      </c>
      <c r="E937" s="57" t="s">
        <v>62</v>
      </c>
      <c r="F937" s="58">
        <v>2</v>
      </c>
      <c r="G937" s="59">
        <v>2</v>
      </c>
      <c r="H937" s="60">
        <v>1071.3699999999999</v>
      </c>
      <c r="I937" s="60">
        <v>400</v>
      </c>
      <c r="J937" s="60">
        <f t="shared" ref="J937:J995" si="30">H937+I937</f>
        <v>1471.37</v>
      </c>
      <c r="K937" s="139">
        <f t="shared" ref="K937:K995" si="31">F937*J937</f>
        <v>2942.74</v>
      </c>
      <c r="L937" s="4"/>
    </row>
    <row r="938" spans="1:12" ht="15" customHeight="1" x14ac:dyDescent="0.25">
      <c r="A938" s="142">
        <v>818102</v>
      </c>
      <c r="B938" s="67" t="s">
        <v>61</v>
      </c>
      <c r="C938" s="67">
        <v>270501</v>
      </c>
      <c r="D938" s="68" t="s">
        <v>355</v>
      </c>
      <c r="E938" s="17" t="s">
        <v>64</v>
      </c>
      <c r="F938" s="69">
        <v>162.19</v>
      </c>
      <c r="G938" s="16">
        <v>162.19</v>
      </c>
      <c r="H938" s="70">
        <v>1.65</v>
      </c>
      <c r="I938" s="70">
        <v>2</v>
      </c>
      <c r="J938" s="70">
        <f t="shared" si="30"/>
        <v>3.65</v>
      </c>
      <c r="K938" s="143">
        <f t="shared" si="31"/>
        <v>591.99349999999993</v>
      </c>
      <c r="L938" s="4"/>
    </row>
    <row r="939" spans="1:12" ht="15" customHeight="1" thickBot="1" x14ac:dyDescent="0.3">
      <c r="A939" s="140">
        <v>818103</v>
      </c>
      <c r="B939" s="61" t="s">
        <v>61</v>
      </c>
      <c r="C939" s="61">
        <v>271608</v>
      </c>
      <c r="D939" s="62" t="s">
        <v>726</v>
      </c>
      <c r="E939" s="63" t="s">
        <v>64</v>
      </c>
      <c r="F939" s="64">
        <v>15.12</v>
      </c>
      <c r="G939" s="65">
        <v>15.12</v>
      </c>
      <c r="H939" s="66">
        <v>452.01</v>
      </c>
      <c r="I939" s="66">
        <v>50</v>
      </c>
      <c r="J939" s="66">
        <f t="shared" si="30"/>
        <v>502.01</v>
      </c>
      <c r="K939" s="141">
        <f t="shared" si="31"/>
        <v>7590.3911999999991</v>
      </c>
      <c r="L939" s="4"/>
    </row>
    <row r="940" spans="1:12" ht="20.100000000000001" customHeight="1" thickBot="1" x14ac:dyDescent="0.3">
      <c r="A940" s="77" t="s">
        <v>973</v>
      </c>
      <c r="B940" s="78" t="s">
        <v>61</v>
      </c>
      <c r="C940" s="79" t="s">
        <v>2</v>
      </c>
      <c r="D940" s="80" t="s">
        <v>114</v>
      </c>
      <c r="E940" s="81" t="s">
        <v>63</v>
      </c>
      <c r="F940" s="82" t="s">
        <v>2</v>
      </c>
      <c r="G940" s="78" t="s">
        <v>63</v>
      </c>
      <c r="H940" s="83">
        <v>0</v>
      </c>
      <c r="I940" s="83">
        <v>0</v>
      </c>
      <c r="J940" s="84">
        <f>J941+J942</f>
        <v>171.45</v>
      </c>
      <c r="K940" s="85">
        <f>K941+K942</f>
        <v>342.9</v>
      </c>
      <c r="L940" s="4"/>
    </row>
    <row r="941" spans="1:12" ht="60" customHeight="1" x14ac:dyDescent="0.25">
      <c r="A941" s="142">
        <v>818201</v>
      </c>
      <c r="B941" s="96" t="s">
        <v>90</v>
      </c>
      <c r="C941" s="96" t="s">
        <v>115</v>
      </c>
      <c r="D941" s="56" t="s">
        <v>509</v>
      </c>
      <c r="E941" s="17" t="s">
        <v>62</v>
      </c>
      <c r="F941" s="69">
        <v>2</v>
      </c>
      <c r="G941" s="16">
        <v>2</v>
      </c>
      <c r="H941" s="70">
        <v>65.3</v>
      </c>
      <c r="I941" s="70">
        <v>10</v>
      </c>
      <c r="J941" s="70">
        <f t="shared" si="30"/>
        <v>75.3</v>
      </c>
      <c r="K941" s="143">
        <f t="shared" si="31"/>
        <v>150.6</v>
      </c>
      <c r="L941" s="4"/>
    </row>
    <row r="942" spans="1:12" ht="45" customHeight="1" thickBot="1" x14ac:dyDescent="0.3">
      <c r="A942" s="140">
        <v>818202</v>
      </c>
      <c r="B942" s="97" t="s">
        <v>90</v>
      </c>
      <c r="C942" s="97" t="s">
        <v>116</v>
      </c>
      <c r="D942" s="62" t="s">
        <v>510</v>
      </c>
      <c r="E942" s="63" t="s">
        <v>62</v>
      </c>
      <c r="F942" s="64">
        <v>2</v>
      </c>
      <c r="G942" s="65">
        <v>2</v>
      </c>
      <c r="H942" s="66">
        <v>96.15</v>
      </c>
      <c r="I942" s="66">
        <v>0</v>
      </c>
      <c r="J942" s="66">
        <f t="shared" si="30"/>
        <v>96.15</v>
      </c>
      <c r="K942" s="141">
        <f t="shared" si="31"/>
        <v>192.3</v>
      </c>
      <c r="L942" s="4"/>
    </row>
    <row r="943" spans="1:12" ht="30" customHeight="1" thickBot="1" x14ac:dyDescent="0.3">
      <c r="A943" s="38">
        <v>9</v>
      </c>
      <c r="B943" s="39" t="s">
        <v>61</v>
      </c>
      <c r="C943" s="40" t="s">
        <v>2</v>
      </c>
      <c r="D943" s="8" t="s">
        <v>31</v>
      </c>
      <c r="E943" s="9" t="s">
        <v>62</v>
      </c>
      <c r="F943" s="41">
        <v>1</v>
      </c>
      <c r="G943" s="42">
        <v>1</v>
      </c>
      <c r="H943" s="54">
        <v>0</v>
      </c>
      <c r="I943" s="54">
        <v>0</v>
      </c>
      <c r="J943" s="43">
        <f>J944+J946+J948+J955+J970+J1000+J1036+J1109+J1116+J1123+J1125+J1130+J1133+J1142+J1147+J1152+J1154+J1165+J1169+J1193</f>
        <v>20382.580000000002</v>
      </c>
      <c r="K943" s="44">
        <f>K944+K946+K948+K955+K970+K1000+K1036+K1109+K1116+K1123+K1125+K1130+K1133+K1142+K1147+K1152+K1154+K1165+K1169+K1193</f>
        <v>221202.6687999999</v>
      </c>
      <c r="L943" s="4"/>
    </row>
    <row r="944" spans="1:12" ht="20.100000000000001" customHeight="1" thickBot="1" x14ac:dyDescent="0.3">
      <c r="A944" s="45" t="s">
        <v>1003</v>
      </c>
      <c r="B944" s="46" t="s">
        <v>61</v>
      </c>
      <c r="C944" s="47" t="s">
        <v>2</v>
      </c>
      <c r="D944" s="48" t="s">
        <v>261</v>
      </c>
      <c r="E944" s="49" t="s">
        <v>63</v>
      </c>
      <c r="F944" s="50" t="s">
        <v>2</v>
      </c>
      <c r="G944" s="46" t="s">
        <v>63</v>
      </c>
      <c r="H944" s="51">
        <v>0</v>
      </c>
      <c r="I944" s="51">
        <v>0</v>
      </c>
      <c r="J944" s="52">
        <f>J945</f>
        <v>4.63</v>
      </c>
      <c r="K944" s="53">
        <f>K945</f>
        <v>701.9543000000001</v>
      </c>
      <c r="L944" s="4"/>
    </row>
    <row r="945" spans="1:12" ht="60" customHeight="1" thickBot="1" x14ac:dyDescent="0.3">
      <c r="A945" s="144">
        <v>91001</v>
      </c>
      <c r="B945" s="71" t="s">
        <v>61</v>
      </c>
      <c r="C945" s="71">
        <v>20701</v>
      </c>
      <c r="D945" s="72" t="s">
        <v>1078</v>
      </c>
      <c r="E945" s="73" t="s">
        <v>64</v>
      </c>
      <c r="F945" s="74">
        <v>151.61000000000001</v>
      </c>
      <c r="G945" s="75">
        <v>151.61000000000001</v>
      </c>
      <c r="H945" s="76">
        <v>3.63</v>
      </c>
      <c r="I945" s="76">
        <v>1</v>
      </c>
      <c r="J945" s="76">
        <f t="shared" si="30"/>
        <v>4.63</v>
      </c>
      <c r="K945" s="145">
        <f t="shared" si="31"/>
        <v>701.9543000000001</v>
      </c>
      <c r="L945" s="4"/>
    </row>
    <row r="946" spans="1:12" ht="20.100000000000001" customHeight="1" thickBot="1" x14ac:dyDescent="0.3">
      <c r="A946" s="45" t="s">
        <v>1004</v>
      </c>
      <c r="B946" s="46" t="s">
        <v>65</v>
      </c>
      <c r="C946" s="47" t="s">
        <v>2</v>
      </c>
      <c r="D946" s="48" t="s">
        <v>75</v>
      </c>
      <c r="E946" s="49" t="s">
        <v>63</v>
      </c>
      <c r="F946" s="50" t="s">
        <v>2</v>
      </c>
      <c r="G946" s="46" t="s">
        <v>63</v>
      </c>
      <c r="H946" s="51">
        <v>0</v>
      </c>
      <c r="I946" s="51">
        <v>0</v>
      </c>
      <c r="J946" s="52">
        <f>J947</f>
        <v>45.15</v>
      </c>
      <c r="K946" s="53">
        <f>K947</f>
        <v>479.04149999999998</v>
      </c>
      <c r="L946" s="4"/>
    </row>
    <row r="947" spans="1:12" ht="30" customHeight="1" thickBot="1" x14ac:dyDescent="0.3">
      <c r="A947" s="144">
        <v>92001</v>
      </c>
      <c r="B947" s="71" t="s">
        <v>61</v>
      </c>
      <c r="C947" s="71">
        <v>30101</v>
      </c>
      <c r="D947" s="72" t="s">
        <v>412</v>
      </c>
      <c r="E947" s="73" t="s">
        <v>79</v>
      </c>
      <c r="F947" s="74">
        <v>10.61</v>
      </c>
      <c r="G947" s="75">
        <v>10.61</v>
      </c>
      <c r="H947" s="76">
        <v>36.15</v>
      </c>
      <c r="I947" s="76">
        <v>9</v>
      </c>
      <c r="J947" s="76">
        <f t="shared" si="30"/>
        <v>45.15</v>
      </c>
      <c r="K947" s="145">
        <f t="shared" si="31"/>
        <v>479.04149999999998</v>
      </c>
      <c r="L947" s="4"/>
    </row>
    <row r="948" spans="1:12" ht="20.100000000000001" customHeight="1" thickBot="1" x14ac:dyDescent="0.3">
      <c r="A948" s="45" t="s">
        <v>1005</v>
      </c>
      <c r="B948" s="46" t="s">
        <v>61</v>
      </c>
      <c r="C948" s="47" t="s">
        <v>2</v>
      </c>
      <c r="D948" s="48" t="s">
        <v>77</v>
      </c>
      <c r="E948" s="49" t="s">
        <v>63</v>
      </c>
      <c r="F948" s="50" t="s">
        <v>2</v>
      </c>
      <c r="G948" s="46" t="s">
        <v>63</v>
      </c>
      <c r="H948" s="51">
        <v>0</v>
      </c>
      <c r="I948" s="51">
        <v>0</v>
      </c>
      <c r="J948" s="52">
        <f>J949+J952</f>
        <v>41.49</v>
      </c>
      <c r="K948" s="53">
        <f>K949+K952</f>
        <v>1324.7612999999999</v>
      </c>
      <c r="L948" s="4"/>
    </row>
    <row r="949" spans="1:12" ht="20.100000000000001" customHeight="1" thickBot="1" x14ac:dyDescent="0.3">
      <c r="A949" s="77" t="s">
        <v>1023</v>
      </c>
      <c r="B949" s="78" t="s">
        <v>61</v>
      </c>
      <c r="C949" s="79" t="s">
        <v>2</v>
      </c>
      <c r="D949" s="80" t="s">
        <v>112</v>
      </c>
      <c r="E949" s="81" t="s">
        <v>63</v>
      </c>
      <c r="F949" s="82" t="s">
        <v>2</v>
      </c>
      <c r="G949" s="78" t="s">
        <v>63</v>
      </c>
      <c r="H949" s="83">
        <v>0</v>
      </c>
      <c r="I949" s="83">
        <v>0</v>
      </c>
      <c r="J949" s="84">
        <f>J950+J951</f>
        <v>7.93</v>
      </c>
      <c r="K949" s="85">
        <f>K950+K951</f>
        <v>1202.2673</v>
      </c>
      <c r="L949" s="4"/>
    </row>
    <row r="950" spans="1:12" ht="30" customHeight="1" x14ac:dyDescent="0.25">
      <c r="A950" s="138">
        <v>93101</v>
      </c>
      <c r="B950" s="55" t="s">
        <v>61</v>
      </c>
      <c r="C950" s="55">
        <v>41140</v>
      </c>
      <c r="D950" s="56" t="s">
        <v>414</v>
      </c>
      <c r="E950" s="57" t="s">
        <v>64</v>
      </c>
      <c r="F950" s="58">
        <v>151.61000000000001</v>
      </c>
      <c r="G950" s="59">
        <v>151.61000000000001</v>
      </c>
      <c r="H950" s="60">
        <v>0</v>
      </c>
      <c r="I950" s="60">
        <v>2</v>
      </c>
      <c r="J950" s="60">
        <f t="shared" si="30"/>
        <v>2</v>
      </c>
      <c r="K950" s="139">
        <f t="shared" si="31"/>
        <v>303.22000000000003</v>
      </c>
      <c r="L950" s="4"/>
    </row>
    <row r="951" spans="1:12" ht="30" customHeight="1" thickBot="1" x14ac:dyDescent="0.3">
      <c r="A951" s="140">
        <v>93102</v>
      </c>
      <c r="B951" s="61" t="s">
        <v>61</v>
      </c>
      <c r="C951" s="61">
        <v>41013</v>
      </c>
      <c r="D951" s="62" t="s">
        <v>1079</v>
      </c>
      <c r="E951" s="63" t="s">
        <v>79</v>
      </c>
      <c r="F951" s="64">
        <v>151.61000000000001</v>
      </c>
      <c r="G951" s="65">
        <v>151.61000000000001</v>
      </c>
      <c r="H951" s="66">
        <v>1.93</v>
      </c>
      <c r="I951" s="66">
        <v>4</v>
      </c>
      <c r="J951" s="66">
        <f t="shared" si="30"/>
        <v>5.93</v>
      </c>
      <c r="K951" s="141">
        <f t="shared" si="31"/>
        <v>899.04730000000006</v>
      </c>
      <c r="L951" s="4"/>
    </row>
    <row r="952" spans="1:12" ht="20.100000000000001" customHeight="1" thickBot="1" x14ac:dyDescent="0.3">
      <c r="A952" s="77" t="s">
        <v>1024</v>
      </c>
      <c r="B952" s="78" t="s">
        <v>61</v>
      </c>
      <c r="C952" s="79" t="s">
        <v>2</v>
      </c>
      <c r="D952" s="80" t="s">
        <v>592</v>
      </c>
      <c r="E952" s="81" t="s">
        <v>63</v>
      </c>
      <c r="F952" s="82" t="s">
        <v>2</v>
      </c>
      <c r="G952" s="78" t="s">
        <v>63</v>
      </c>
      <c r="H952" s="83">
        <v>0</v>
      </c>
      <c r="I952" s="83">
        <v>0</v>
      </c>
      <c r="J952" s="84">
        <f>J953+J954</f>
        <v>33.56</v>
      </c>
      <c r="K952" s="85">
        <f>K953+K954</f>
        <v>122.494</v>
      </c>
      <c r="L952" s="4"/>
    </row>
    <row r="953" spans="1:12" ht="30" customHeight="1" x14ac:dyDescent="0.25">
      <c r="A953" s="138">
        <v>93201</v>
      </c>
      <c r="B953" s="55" t="s">
        <v>61</v>
      </c>
      <c r="C953" s="55">
        <v>40101</v>
      </c>
      <c r="D953" s="56" t="s">
        <v>809</v>
      </c>
      <c r="E953" s="57" t="s">
        <v>79</v>
      </c>
      <c r="F953" s="58">
        <v>3.65</v>
      </c>
      <c r="G953" s="59">
        <v>3.65</v>
      </c>
      <c r="H953" s="60">
        <v>0</v>
      </c>
      <c r="I953" s="60">
        <v>30</v>
      </c>
      <c r="J953" s="60">
        <f t="shared" si="30"/>
        <v>30</v>
      </c>
      <c r="K953" s="139">
        <f t="shared" si="31"/>
        <v>109.5</v>
      </c>
      <c r="L953" s="4"/>
    </row>
    <row r="954" spans="1:12" ht="15" customHeight="1" thickBot="1" x14ac:dyDescent="0.3">
      <c r="A954" s="140">
        <v>93202</v>
      </c>
      <c r="B954" s="61" t="s">
        <v>61</v>
      </c>
      <c r="C954" s="61">
        <v>40904</v>
      </c>
      <c r="D954" s="62" t="s">
        <v>429</v>
      </c>
      <c r="E954" s="63" t="s">
        <v>79</v>
      </c>
      <c r="F954" s="64">
        <v>3.65</v>
      </c>
      <c r="G954" s="65">
        <v>3.65</v>
      </c>
      <c r="H954" s="66">
        <v>0.56000000000000005</v>
      </c>
      <c r="I954" s="66">
        <v>3</v>
      </c>
      <c r="J954" s="66">
        <f t="shared" si="30"/>
        <v>3.56</v>
      </c>
      <c r="K954" s="141">
        <f t="shared" si="31"/>
        <v>12.994</v>
      </c>
      <c r="L954" s="4"/>
    </row>
    <row r="955" spans="1:12" ht="20.100000000000001" customHeight="1" thickBot="1" x14ac:dyDescent="0.3">
      <c r="A955" s="45" t="s">
        <v>1006</v>
      </c>
      <c r="B955" s="46" t="s">
        <v>65</v>
      </c>
      <c r="C955" s="47" t="s">
        <v>2</v>
      </c>
      <c r="D955" s="48" t="s">
        <v>265</v>
      </c>
      <c r="E955" s="49" t="s">
        <v>63</v>
      </c>
      <c r="F955" s="50" t="s">
        <v>2</v>
      </c>
      <c r="G955" s="46" t="s">
        <v>63</v>
      </c>
      <c r="H955" s="51">
        <v>0</v>
      </c>
      <c r="I955" s="51">
        <v>0</v>
      </c>
      <c r="J955" s="52">
        <f>J956+J960+J968</f>
        <v>1382.72</v>
      </c>
      <c r="K955" s="53">
        <f>K956+K960+K968</f>
        <v>15828.399799999999</v>
      </c>
      <c r="L955" s="4"/>
    </row>
    <row r="956" spans="1:12" ht="20.100000000000001" customHeight="1" thickBot="1" x14ac:dyDescent="0.3">
      <c r="A956" s="77" t="s">
        <v>1025</v>
      </c>
      <c r="B956" s="78" t="s">
        <v>61</v>
      </c>
      <c r="C956" s="79" t="s">
        <v>2</v>
      </c>
      <c r="D956" s="80" t="s">
        <v>81</v>
      </c>
      <c r="E956" s="81" t="s">
        <v>63</v>
      </c>
      <c r="F956" s="82" t="s">
        <v>2</v>
      </c>
      <c r="G956" s="78" t="s">
        <v>63</v>
      </c>
      <c r="H956" s="83">
        <v>0</v>
      </c>
      <c r="I956" s="83">
        <v>0</v>
      </c>
      <c r="J956" s="84">
        <f>J957+J958+J959</f>
        <v>71.08</v>
      </c>
      <c r="K956" s="85">
        <f>K957+K958+K959</f>
        <v>11185.164000000001</v>
      </c>
      <c r="L956" s="4"/>
    </row>
    <row r="957" spans="1:12" ht="15" customHeight="1" x14ac:dyDescent="0.25">
      <c r="A957" s="138">
        <v>94101</v>
      </c>
      <c r="B957" s="55" t="s">
        <v>61</v>
      </c>
      <c r="C957" s="55">
        <v>50302</v>
      </c>
      <c r="D957" s="56" t="s">
        <v>594</v>
      </c>
      <c r="E957" s="57" t="s">
        <v>76</v>
      </c>
      <c r="F957" s="58">
        <v>156</v>
      </c>
      <c r="G957" s="59">
        <v>156</v>
      </c>
      <c r="H957" s="60">
        <v>31.48</v>
      </c>
      <c r="I957" s="60">
        <v>15</v>
      </c>
      <c r="J957" s="60">
        <f t="shared" si="30"/>
        <v>46.480000000000004</v>
      </c>
      <c r="K957" s="139">
        <f t="shared" si="31"/>
        <v>7250.880000000001</v>
      </c>
      <c r="L957" s="4"/>
    </row>
    <row r="958" spans="1:12" ht="30" customHeight="1" x14ac:dyDescent="0.25">
      <c r="A958" s="142">
        <v>94102</v>
      </c>
      <c r="B958" s="67" t="s">
        <v>65</v>
      </c>
      <c r="C958" s="67">
        <v>95577</v>
      </c>
      <c r="D958" s="68" t="s">
        <v>417</v>
      </c>
      <c r="E958" s="17" t="s">
        <v>82</v>
      </c>
      <c r="F958" s="69">
        <v>266.54000000000002</v>
      </c>
      <c r="G958" s="16">
        <v>266.54000000000002</v>
      </c>
      <c r="H958" s="70">
        <v>9.75</v>
      </c>
      <c r="I958" s="70">
        <v>0.9</v>
      </c>
      <c r="J958" s="70">
        <f t="shared" si="30"/>
        <v>10.65</v>
      </c>
      <c r="K958" s="143">
        <f t="shared" si="31"/>
        <v>2838.6510000000003</v>
      </c>
      <c r="L958" s="4"/>
    </row>
    <row r="959" spans="1:12" ht="15" customHeight="1" thickBot="1" x14ac:dyDescent="0.3">
      <c r="A959" s="140">
        <v>94103</v>
      </c>
      <c r="B959" s="61" t="s">
        <v>61</v>
      </c>
      <c r="C959" s="61">
        <v>52014</v>
      </c>
      <c r="D959" s="62" t="s">
        <v>418</v>
      </c>
      <c r="E959" s="63" t="s">
        <v>82</v>
      </c>
      <c r="F959" s="64">
        <v>78.540000000000006</v>
      </c>
      <c r="G959" s="65">
        <v>78.540000000000006</v>
      </c>
      <c r="H959" s="66">
        <v>11.95</v>
      </c>
      <c r="I959" s="66">
        <v>2</v>
      </c>
      <c r="J959" s="66">
        <f t="shared" si="30"/>
        <v>13.95</v>
      </c>
      <c r="K959" s="141">
        <f t="shared" si="31"/>
        <v>1095.633</v>
      </c>
      <c r="L959" s="4"/>
    </row>
    <row r="960" spans="1:12" ht="20.100000000000001" customHeight="1" thickBot="1" x14ac:dyDescent="0.3">
      <c r="A960" s="77" t="s">
        <v>1026</v>
      </c>
      <c r="B960" s="78" t="s">
        <v>65</v>
      </c>
      <c r="C960" s="79" t="s">
        <v>2</v>
      </c>
      <c r="D960" s="80" t="s">
        <v>1080</v>
      </c>
      <c r="E960" s="81" t="s">
        <v>63</v>
      </c>
      <c r="F960" s="82" t="s">
        <v>2</v>
      </c>
      <c r="G960" s="78" t="s">
        <v>63</v>
      </c>
      <c r="H960" s="83">
        <v>0</v>
      </c>
      <c r="I960" s="83">
        <v>0</v>
      </c>
      <c r="J960" s="84">
        <f>J961+J962+J963+J964+J965+J966+J967</f>
        <v>1296.6400000000001</v>
      </c>
      <c r="K960" s="85">
        <f>K961+K962+K963+K964+K965+K966+K967</f>
        <v>4553.2357999999995</v>
      </c>
      <c r="L960" s="4"/>
    </row>
    <row r="961" spans="1:12" ht="15" customHeight="1" x14ac:dyDescent="0.25">
      <c r="A961" s="138">
        <v>94201</v>
      </c>
      <c r="B961" s="55" t="s">
        <v>61</v>
      </c>
      <c r="C961" s="55">
        <v>50901</v>
      </c>
      <c r="D961" s="56" t="s">
        <v>596</v>
      </c>
      <c r="E961" s="57" t="s">
        <v>79</v>
      </c>
      <c r="F961" s="58">
        <v>4.18</v>
      </c>
      <c r="G961" s="59">
        <v>4.18</v>
      </c>
      <c r="H961" s="60">
        <v>0</v>
      </c>
      <c r="I961" s="60">
        <v>40</v>
      </c>
      <c r="J961" s="60">
        <f t="shared" si="30"/>
        <v>40</v>
      </c>
      <c r="K961" s="139">
        <f t="shared" si="31"/>
        <v>167.2</v>
      </c>
      <c r="L961" s="4"/>
    </row>
    <row r="962" spans="1:12" ht="15" customHeight="1" x14ac:dyDescent="0.25">
      <c r="A962" s="142">
        <v>94202</v>
      </c>
      <c r="B962" s="67" t="s">
        <v>61</v>
      </c>
      <c r="C962" s="67">
        <v>50902</v>
      </c>
      <c r="D962" s="68" t="s">
        <v>84</v>
      </c>
      <c r="E962" s="17" t="s">
        <v>64</v>
      </c>
      <c r="F962" s="69">
        <v>7.6</v>
      </c>
      <c r="G962" s="16">
        <v>7.6</v>
      </c>
      <c r="H962" s="70">
        <v>0</v>
      </c>
      <c r="I962" s="70">
        <v>5</v>
      </c>
      <c r="J962" s="70">
        <f t="shared" si="30"/>
        <v>5</v>
      </c>
      <c r="K962" s="143">
        <f t="shared" si="31"/>
        <v>38</v>
      </c>
      <c r="L962" s="4"/>
    </row>
    <row r="963" spans="1:12" ht="30" customHeight="1" x14ac:dyDescent="0.25">
      <c r="A963" s="142">
        <v>94203</v>
      </c>
      <c r="B963" s="67" t="s">
        <v>65</v>
      </c>
      <c r="C963" s="67">
        <v>96616</v>
      </c>
      <c r="D963" s="68" t="s">
        <v>420</v>
      </c>
      <c r="E963" s="17" t="s">
        <v>79</v>
      </c>
      <c r="F963" s="69">
        <v>0.38</v>
      </c>
      <c r="G963" s="16">
        <v>0.38</v>
      </c>
      <c r="H963" s="70">
        <v>442.01</v>
      </c>
      <c r="I963" s="70">
        <v>200</v>
      </c>
      <c r="J963" s="70">
        <f t="shared" si="30"/>
        <v>642.01</v>
      </c>
      <c r="K963" s="143">
        <f t="shared" si="31"/>
        <v>243.96379999999999</v>
      </c>
      <c r="L963" s="4"/>
    </row>
    <row r="964" spans="1:12" ht="15" customHeight="1" x14ac:dyDescent="0.25">
      <c r="A964" s="142">
        <v>94204</v>
      </c>
      <c r="B964" s="67" t="s">
        <v>61</v>
      </c>
      <c r="C964" s="67">
        <v>51036</v>
      </c>
      <c r="D964" s="68" t="s">
        <v>421</v>
      </c>
      <c r="E964" s="17" t="s">
        <v>79</v>
      </c>
      <c r="F964" s="69">
        <v>4.18</v>
      </c>
      <c r="G964" s="16">
        <v>4.18</v>
      </c>
      <c r="H964" s="70">
        <v>544.67999999999995</v>
      </c>
      <c r="I964" s="70">
        <v>0</v>
      </c>
      <c r="J964" s="70">
        <f t="shared" si="30"/>
        <v>544.67999999999995</v>
      </c>
      <c r="K964" s="143">
        <f t="shared" si="31"/>
        <v>2276.7623999999996</v>
      </c>
      <c r="L964" s="4"/>
    </row>
    <row r="965" spans="1:12" ht="30" customHeight="1" x14ac:dyDescent="0.25">
      <c r="A965" s="142">
        <v>94205</v>
      </c>
      <c r="B965" s="67" t="s">
        <v>61</v>
      </c>
      <c r="C965" s="67">
        <v>51060</v>
      </c>
      <c r="D965" s="68" t="s">
        <v>422</v>
      </c>
      <c r="E965" s="17" t="s">
        <v>79</v>
      </c>
      <c r="F965" s="69">
        <v>4.18</v>
      </c>
      <c r="G965" s="16">
        <v>4.18</v>
      </c>
      <c r="H965" s="70">
        <v>0.12</v>
      </c>
      <c r="I965" s="70">
        <v>40</v>
      </c>
      <c r="J965" s="70">
        <f t="shared" si="30"/>
        <v>40.119999999999997</v>
      </c>
      <c r="K965" s="143">
        <f t="shared" si="31"/>
        <v>167.70159999999998</v>
      </c>
      <c r="L965" s="4"/>
    </row>
    <row r="966" spans="1:12" ht="15" customHeight="1" x14ac:dyDescent="0.25">
      <c r="A966" s="142">
        <v>94206</v>
      </c>
      <c r="B966" s="67" t="s">
        <v>61</v>
      </c>
      <c r="C966" s="67">
        <v>52014</v>
      </c>
      <c r="D966" s="68" t="s">
        <v>418</v>
      </c>
      <c r="E966" s="17" t="s">
        <v>82</v>
      </c>
      <c r="F966" s="69">
        <v>13.6</v>
      </c>
      <c r="G966" s="16">
        <v>13.6</v>
      </c>
      <c r="H966" s="70">
        <v>11.95</v>
      </c>
      <c r="I966" s="70">
        <v>2</v>
      </c>
      <c r="J966" s="70">
        <f t="shared" si="30"/>
        <v>13.95</v>
      </c>
      <c r="K966" s="143">
        <f t="shared" si="31"/>
        <v>189.72</v>
      </c>
      <c r="L966" s="4"/>
    </row>
    <row r="967" spans="1:12" ht="15" customHeight="1" thickBot="1" x14ac:dyDescent="0.3">
      <c r="A967" s="140">
        <v>94207</v>
      </c>
      <c r="B967" s="61" t="s">
        <v>61</v>
      </c>
      <c r="C967" s="61">
        <v>52004</v>
      </c>
      <c r="D967" s="62" t="s">
        <v>423</v>
      </c>
      <c r="E967" s="63" t="s">
        <v>82</v>
      </c>
      <c r="F967" s="64">
        <v>135.1</v>
      </c>
      <c r="G967" s="65">
        <v>135.1</v>
      </c>
      <c r="H967" s="66">
        <v>8.8800000000000008</v>
      </c>
      <c r="I967" s="66">
        <v>2</v>
      </c>
      <c r="J967" s="66">
        <f t="shared" si="30"/>
        <v>10.88</v>
      </c>
      <c r="K967" s="141">
        <f t="shared" si="31"/>
        <v>1469.8880000000001</v>
      </c>
      <c r="L967" s="4"/>
    </row>
    <row r="968" spans="1:12" ht="20.100000000000001" customHeight="1" thickBot="1" x14ac:dyDescent="0.3">
      <c r="A968" s="77" t="s">
        <v>1027</v>
      </c>
      <c r="B968" s="78" t="s">
        <v>61</v>
      </c>
      <c r="C968" s="79" t="s">
        <v>2</v>
      </c>
      <c r="D968" s="80" t="s">
        <v>424</v>
      </c>
      <c r="E968" s="81" t="s">
        <v>63</v>
      </c>
      <c r="F968" s="82" t="s">
        <v>2</v>
      </c>
      <c r="G968" s="78" t="s">
        <v>63</v>
      </c>
      <c r="H968" s="83">
        <v>0</v>
      </c>
      <c r="I968" s="83">
        <v>0</v>
      </c>
      <c r="J968" s="84">
        <f>J969</f>
        <v>15</v>
      </c>
      <c r="K968" s="85">
        <f>K969</f>
        <v>90</v>
      </c>
      <c r="L968" s="4"/>
    </row>
    <row r="969" spans="1:12" ht="15" customHeight="1" thickBot="1" x14ac:dyDescent="0.3">
      <c r="A969" s="144">
        <v>94301</v>
      </c>
      <c r="B969" s="71" t="s">
        <v>61</v>
      </c>
      <c r="C969" s="71">
        <v>50251</v>
      </c>
      <c r="D969" s="72" t="s">
        <v>425</v>
      </c>
      <c r="E969" s="73" t="s">
        <v>62</v>
      </c>
      <c r="F969" s="74">
        <v>6</v>
      </c>
      <c r="G969" s="75">
        <v>6</v>
      </c>
      <c r="H969" s="76">
        <v>15</v>
      </c>
      <c r="I969" s="76">
        <v>0</v>
      </c>
      <c r="J969" s="76">
        <f t="shared" si="30"/>
        <v>15</v>
      </c>
      <c r="K969" s="145">
        <f t="shared" si="31"/>
        <v>90</v>
      </c>
      <c r="L969" s="4"/>
    </row>
    <row r="970" spans="1:12" ht="20.100000000000001" customHeight="1" thickBot="1" x14ac:dyDescent="0.3">
      <c r="A970" s="45" t="s">
        <v>1007</v>
      </c>
      <c r="B970" s="46" t="s">
        <v>61</v>
      </c>
      <c r="C970" s="47" t="s">
        <v>2</v>
      </c>
      <c r="D970" s="48" t="s">
        <v>85</v>
      </c>
      <c r="E970" s="49" t="s">
        <v>63</v>
      </c>
      <c r="F970" s="50" t="s">
        <v>2</v>
      </c>
      <c r="G970" s="46" t="s">
        <v>63</v>
      </c>
      <c r="H970" s="51">
        <v>0</v>
      </c>
      <c r="I970" s="51">
        <v>0</v>
      </c>
      <c r="J970" s="52">
        <f>J971+J981+J987+J994+J996+J998</f>
        <v>5278.3899999999994</v>
      </c>
      <c r="K970" s="53">
        <f>K971+K981+K987+K994+K996+K998</f>
        <v>41520.231199999987</v>
      </c>
      <c r="L970" s="4"/>
    </row>
    <row r="971" spans="1:12" ht="20.100000000000001" customHeight="1" thickBot="1" x14ac:dyDescent="0.3">
      <c r="A971" s="77" t="s">
        <v>1028</v>
      </c>
      <c r="B971" s="78" t="s">
        <v>65</v>
      </c>
      <c r="C971" s="79" t="s">
        <v>2</v>
      </c>
      <c r="D971" s="80" t="s">
        <v>597</v>
      </c>
      <c r="E971" s="81" t="s">
        <v>63</v>
      </c>
      <c r="F971" s="82" t="s">
        <v>2</v>
      </c>
      <c r="G971" s="78" t="s">
        <v>63</v>
      </c>
      <c r="H971" s="83">
        <v>0</v>
      </c>
      <c r="I971" s="83">
        <v>0</v>
      </c>
      <c r="J971" s="84">
        <f>J972+J973+J974+J975+J976+J977+J978+J979+J980</f>
        <v>1334.2099999999998</v>
      </c>
      <c r="K971" s="85">
        <f>K972+K973+K974+K975+K976+K977+K978+K979+K980</f>
        <v>5260.4391999999998</v>
      </c>
      <c r="L971" s="4"/>
    </row>
    <row r="972" spans="1:12" ht="30" customHeight="1" x14ac:dyDescent="0.25">
      <c r="A972" s="138">
        <v>95101</v>
      </c>
      <c r="B972" s="55" t="s">
        <v>61</v>
      </c>
      <c r="C972" s="55">
        <v>40101</v>
      </c>
      <c r="D972" s="56" t="s">
        <v>809</v>
      </c>
      <c r="E972" s="57" t="s">
        <v>79</v>
      </c>
      <c r="F972" s="58">
        <v>6.56</v>
      </c>
      <c r="G972" s="59">
        <v>6.56</v>
      </c>
      <c r="H972" s="60">
        <v>0</v>
      </c>
      <c r="I972" s="60">
        <v>30</v>
      </c>
      <c r="J972" s="60">
        <f t="shared" si="30"/>
        <v>30</v>
      </c>
      <c r="K972" s="139">
        <f t="shared" si="31"/>
        <v>196.79999999999998</v>
      </c>
      <c r="L972" s="4"/>
    </row>
    <row r="973" spans="1:12" ht="15" customHeight="1" x14ac:dyDescent="0.25">
      <c r="A973" s="142">
        <v>95102</v>
      </c>
      <c r="B973" s="67" t="s">
        <v>61</v>
      </c>
      <c r="C973" s="67">
        <v>50902</v>
      </c>
      <c r="D973" s="68" t="s">
        <v>84</v>
      </c>
      <c r="E973" s="17" t="s">
        <v>64</v>
      </c>
      <c r="F973" s="69">
        <v>9</v>
      </c>
      <c r="G973" s="16">
        <v>9</v>
      </c>
      <c r="H973" s="70">
        <v>0</v>
      </c>
      <c r="I973" s="70">
        <v>5</v>
      </c>
      <c r="J973" s="70">
        <f t="shared" si="30"/>
        <v>5</v>
      </c>
      <c r="K973" s="143">
        <f t="shared" si="31"/>
        <v>45</v>
      </c>
      <c r="L973" s="4"/>
    </row>
    <row r="974" spans="1:12" ht="30" customHeight="1" x14ac:dyDescent="0.25">
      <c r="A974" s="142">
        <v>95103</v>
      </c>
      <c r="B974" s="67" t="s">
        <v>65</v>
      </c>
      <c r="C974" s="67">
        <v>96616</v>
      </c>
      <c r="D974" s="68" t="s">
        <v>420</v>
      </c>
      <c r="E974" s="17" t="s">
        <v>79</v>
      </c>
      <c r="F974" s="69">
        <v>0.45</v>
      </c>
      <c r="G974" s="16">
        <v>0.45</v>
      </c>
      <c r="H974" s="70">
        <v>442.01</v>
      </c>
      <c r="I974" s="70">
        <v>200</v>
      </c>
      <c r="J974" s="70">
        <f t="shared" si="30"/>
        <v>642.01</v>
      </c>
      <c r="K974" s="143">
        <f t="shared" si="31"/>
        <v>288.90449999999998</v>
      </c>
      <c r="L974" s="4"/>
    </row>
    <row r="975" spans="1:12" ht="15" customHeight="1" x14ac:dyDescent="0.25">
      <c r="A975" s="142">
        <v>95104</v>
      </c>
      <c r="B975" s="67" t="s">
        <v>61</v>
      </c>
      <c r="C975" s="67">
        <v>60191</v>
      </c>
      <c r="D975" s="68" t="s">
        <v>427</v>
      </c>
      <c r="E975" s="17" t="s">
        <v>64</v>
      </c>
      <c r="F975" s="69">
        <v>38.57</v>
      </c>
      <c r="G975" s="16">
        <v>38.57</v>
      </c>
      <c r="H975" s="70">
        <v>24.01</v>
      </c>
      <c r="I975" s="70">
        <v>10</v>
      </c>
      <c r="J975" s="70">
        <f t="shared" si="30"/>
        <v>34.010000000000005</v>
      </c>
      <c r="K975" s="143">
        <f t="shared" si="31"/>
        <v>1311.7657000000002</v>
      </c>
      <c r="L975" s="4"/>
    </row>
    <row r="976" spans="1:12" ht="15" customHeight="1" x14ac:dyDescent="0.25">
      <c r="A976" s="142">
        <v>95105</v>
      </c>
      <c r="B976" s="67" t="s">
        <v>61</v>
      </c>
      <c r="C976" s="67">
        <v>60524</v>
      </c>
      <c r="D976" s="68" t="s">
        <v>421</v>
      </c>
      <c r="E976" s="17" t="s">
        <v>79</v>
      </c>
      <c r="F976" s="69">
        <v>2.7</v>
      </c>
      <c r="G976" s="16">
        <v>2.7</v>
      </c>
      <c r="H976" s="70">
        <v>544.67999999999995</v>
      </c>
      <c r="I976" s="70">
        <v>0</v>
      </c>
      <c r="J976" s="70">
        <f t="shared" si="30"/>
        <v>544.67999999999995</v>
      </c>
      <c r="K976" s="143">
        <f t="shared" si="31"/>
        <v>1470.636</v>
      </c>
      <c r="L976" s="4"/>
    </row>
    <row r="977" spans="1:12" ht="45" customHeight="1" x14ac:dyDescent="0.25">
      <c r="A977" s="142">
        <v>95106</v>
      </c>
      <c r="B977" s="67" t="s">
        <v>61</v>
      </c>
      <c r="C977" s="67">
        <v>60800</v>
      </c>
      <c r="D977" s="68" t="s">
        <v>428</v>
      </c>
      <c r="E977" s="17" t="s">
        <v>79</v>
      </c>
      <c r="F977" s="69">
        <v>2.7</v>
      </c>
      <c r="G977" s="16">
        <v>2.7</v>
      </c>
      <c r="H977" s="70">
        <v>0.12</v>
      </c>
      <c r="I977" s="70">
        <v>50</v>
      </c>
      <c r="J977" s="70">
        <f t="shared" si="30"/>
        <v>50.12</v>
      </c>
      <c r="K977" s="143">
        <f t="shared" si="31"/>
        <v>135.32400000000001</v>
      </c>
      <c r="L977" s="4"/>
    </row>
    <row r="978" spans="1:12" ht="15" customHeight="1" x14ac:dyDescent="0.25">
      <c r="A978" s="142">
        <v>95107</v>
      </c>
      <c r="B978" s="67" t="s">
        <v>61</v>
      </c>
      <c r="C978" s="67">
        <v>40904</v>
      </c>
      <c r="D978" s="68" t="s">
        <v>429</v>
      </c>
      <c r="E978" s="17" t="s">
        <v>79</v>
      </c>
      <c r="F978" s="69">
        <v>3.85</v>
      </c>
      <c r="G978" s="16">
        <v>3.85</v>
      </c>
      <c r="H978" s="70">
        <v>0.56000000000000005</v>
      </c>
      <c r="I978" s="70">
        <v>3</v>
      </c>
      <c r="J978" s="70">
        <f t="shared" si="30"/>
        <v>3.56</v>
      </c>
      <c r="K978" s="143">
        <f t="shared" si="31"/>
        <v>13.706000000000001</v>
      </c>
      <c r="L978" s="4"/>
    </row>
    <row r="979" spans="1:12" ht="15" customHeight="1" x14ac:dyDescent="0.25">
      <c r="A979" s="142">
        <v>95108</v>
      </c>
      <c r="B979" s="67" t="s">
        <v>61</v>
      </c>
      <c r="C979" s="67">
        <v>52004</v>
      </c>
      <c r="D979" s="68" t="s">
        <v>423</v>
      </c>
      <c r="E979" s="17" t="s">
        <v>82</v>
      </c>
      <c r="F979" s="69">
        <v>103.1</v>
      </c>
      <c r="G979" s="16">
        <v>103.1</v>
      </c>
      <c r="H979" s="70">
        <v>8.8800000000000008</v>
      </c>
      <c r="I979" s="70">
        <v>2</v>
      </c>
      <c r="J979" s="70">
        <f t="shared" si="30"/>
        <v>10.88</v>
      </c>
      <c r="K979" s="143">
        <f t="shared" si="31"/>
        <v>1121.7280000000001</v>
      </c>
      <c r="L979" s="4"/>
    </row>
    <row r="980" spans="1:12" ht="15" customHeight="1" thickBot="1" x14ac:dyDescent="0.3">
      <c r="A980" s="140">
        <v>95109</v>
      </c>
      <c r="B980" s="61" t="s">
        <v>61</v>
      </c>
      <c r="C980" s="61">
        <v>52014</v>
      </c>
      <c r="D980" s="62" t="s">
        <v>418</v>
      </c>
      <c r="E980" s="63" t="s">
        <v>82</v>
      </c>
      <c r="F980" s="64">
        <v>48.5</v>
      </c>
      <c r="G980" s="65">
        <v>48.5</v>
      </c>
      <c r="H980" s="66">
        <v>11.95</v>
      </c>
      <c r="I980" s="66">
        <v>2</v>
      </c>
      <c r="J980" s="66">
        <f t="shared" si="30"/>
        <v>13.95</v>
      </c>
      <c r="K980" s="141">
        <f t="shared" si="31"/>
        <v>676.57499999999993</v>
      </c>
      <c r="L980" s="4"/>
    </row>
    <row r="981" spans="1:12" ht="20.100000000000001" customHeight="1" thickBot="1" x14ac:dyDescent="0.3">
      <c r="A981" s="77" t="s">
        <v>1029</v>
      </c>
      <c r="B981" s="78" t="s">
        <v>65</v>
      </c>
      <c r="C981" s="79" t="s">
        <v>2</v>
      </c>
      <c r="D981" s="80" t="s">
        <v>88</v>
      </c>
      <c r="E981" s="81" t="s">
        <v>63</v>
      </c>
      <c r="F981" s="82" t="s">
        <v>2</v>
      </c>
      <c r="G981" s="78" t="s">
        <v>63</v>
      </c>
      <c r="H981" s="83">
        <v>0</v>
      </c>
      <c r="I981" s="83">
        <v>0</v>
      </c>
      <c r="J981" s="84">
        <f>J982+J983+J984+J985+J986</f>
        <v>671.54</v>
      </c>
      <c r="K981" s="85">
        <f>K982+K983+K984+K985+K986</f>
        <v>7954.9725999999991</v>
      </c>
      <c r="L981" s="4"/>
    </row>
    <row r="982" spans="1:12" ht="30" customHeight="1" x14ac:dyDescent="0.25">
      <c r="A982" s="138">
        <v>95201</v>
      </c>
      <c r="B982" s="55" t="s">
        <v>61</v>
      </c>
      <c r="C982" s="55">
        <v>60205</v>
      </c>
      <c r="D982" s="56" t="s">
        <v>430</v>
      </c>
      <c r="E982" s="57" t="s">
        <v>64</v>
      </c>
      <c r="F982" s="58">
        <v>56.64</v>
      </c>
      <c r="G982" s="59">
        <v>56.64</v>
      </c>
      <c r="H982" s="60">
        <v>31.74</v>
      </c>
      <c r="I982" s="60">
        <v>20</v>
      </c>
      <c r="J982" s="60">
        <f t="shared" si="30"/>
        <v>51.739999999999995</v>
      </c>
      <c r="K982" s="139">
        <f t="shared" si="31"/>
        <v>2930.5535999999997</v>
      </c>
      <c r="L982" s="4"/>
    </row>
    <row r="983" spans="1:12" ht="15" customHeight="1" x14ac:dyDescent="0.25">
      <c r="A983" s="142">
        <v>95202</v>
      </c>
      <c r="B983" s="67" t="s">
        <v>61</v>
      </c>
      <c r="C983" s="67">
        <v>60524</v>
      </c>
      <c r="D983" s="68" t="s">
        <v>421</v>
      </c>
      <c r="E983" s="17" t="s">
        <v>79</v>
      </c>
      <c r="F983" s="69">
        <v>2.9</v>
      </c>
      <c r="G983" s="16">
        <v>2.9</v>
      </c>
      <c r="H983" s="70">
        <v>544.67999999999995</v>
      </c>
      <c r="I983" s="70">
        <v>0</v>
      </c>
      <c r="J983" s="70">
        <f t="shared" si="30"/>
        <v>544.67999999999995</v>
      </c>
      <c r="K983" s="143">
        <f t="shared" si="31"/>
        <v>1579.5719999999999</v>
      </c>
      <c r="L983" s="4"/>
    </row>
    <row r="984" spans="1:12" ht="45" customHeight="1" x14ac:dyDescent="0.25">
      <c r="A984" s="142">
        <v>95203</v>
      </c>
      <c r="B984" s="67" t="s">
        <v>61</v>
      </c>
      <c r="C984" s="67">
        <v>60800</v>
      </c>
      <c r="D984" s="68" t="s">
        <v>428</v>
      </c>
      <c r="E984" s="17" t="s">
        <v>79</v>
      </c>
      <c r="F984" s="69">
        <v>2.9</v>
      </c>
      <c r="G984" s="16">
        <v>2.9</v>
      </c>
      <c r="H984" s="70">
        <v>0.12</v>
      </c>
      <c r="I984" s="70">
        <v>50</v>
      </c>
      <c r="J984" s="70">
        <f t="shared" si="30"/>
        <v>50.12</v>
      </c>
      <c r="K984" s="143">
        <f t="shared" si="31"/>
        <v>145.34799999999998</v>
      </c>
      <c r="L984" s="4"/>
    </row>
    <row r="985" spans="1:12" ht="60" customHeight="1" x14ac:dyDescent="0.25">
      <c r="A985" s="142">
        <v>95204</v>
      </c>
      <c r="B985" s="67" t="s">
        <v>65</v>
      </c>
      <c r="C985" s="67">
        <v>92762</v>
      </c>
      <c r="D985" s="68" t="s">
        <v>438</v>
      </c>
      <c r="E985" s="17" t="s">
        <v>82</v>
      </c>
      <c r="F985" s="69">
        <v>215.9</v>
      </c>
      <c r="G985" s="16">
        <v>215.9</v>
      </c>
      <c r="H985" s="70">
        <v>9.91</v>
      </c>
      <c r="I985" s="70">
        <v>1</v>
      </c>
      <c r="J985" s="70">
        <f t="shared" si="30"/>
        <v>10.91</v>
      </c>
      <c r="K985" s="143">
        <f t="shared" si="31"/>
        <v>2355.4690000000001</v>
      </c>
      <c r="L985" s="4"/>
    </row>
    <row r="986" spans="1:12" ht="60" customHeight="1" thickBot="1" x14ac:dyDescent="0.3">
      <c r="A986" s="140">
        <v>95205</v>
      </c>
      <c r="B986" s="61" t="s">
        <v>65</v>
      </c>
      <c r="C986" s="61">
        <v>92759</v>
      </c>
      <c r="D986" s="62" t="s">
        <v>434</v>
      </c>
      <c r="E986" s="63" t="s">
        <v>82</v>
      </c>
      <c r="F986" s="64">
        <v>67</v>
      </c>
      <c r="G986" s="65">
        <v>67</v>
      </c>
      <c r="H986" s="66">
        <v>10.09</v>
      </c>
      <c r="I986" s="66">
        <v>4</v>
      </c>
      <c r="J986" s="66">
        <f t="shared" si="30"/>
        <v>14.09</v>
      </c>
      <c r="K986" s="141">
        <f t="shared" si="31"/>
        <v>944.03</v>
      </c>
      <c r="L986" s="4"/>
    </row>
    <row r="987" spans="1:12" ht="20.100000000000001" customHeight="1" thickBot="1" x14ac:dyDescent="0.3">
      <c r="A987" s="77" t="s">
        <v>1030</v>
      </c>
      <c r="B987" s="78" t="s">
        <v>61</v>
      </c>
      <c r="C987" s="79" t="s">
        <v>2</v>
      </c>
      <c r="D987" s="80" t="s">
        <v>601</v>
      </c>
      <c r="E987" s="81" t="s">
        <v>63</v>
      </c>
      <c r="F987" s="82" t="s">
        <v>2</v>
      </c>
      <c r="G987" s="78" t="s">
        <v>63</v>
      </c>
      <c r="H987" s="83">
        <v>0</v>
      </c>
      <c r="I987" s="83">
        <v>0</v>
      </c>
      <c r="J987" s="84">
        <f>J988+J989+J990+J991+J992+J993</f>
        <v>682.69999999999993</v>
      </c>
      <c r="K987" s="85">
        <f>K988+K989+K990+K991+K992+K993</f>
        <v>10566.138799999999</v>
      </c>
      <c r="L987" s="4"/>
    </row>
    <row r="988" spans="1:12" ht="30" customHeight="1" x14ac:dyDescent="0.25">
      <c r="A988" s="138">
        <v>95301</v>
      </c>
      <c r="B988" s="55" t="s">
        <v>61</v>
      </c>
      <c r="C988" s="55">
        <v>60205</v>
      </c>
      <c r="D988" s="56" t="s">
        <v>430</v>
      </c>
      <c r="E988" s="57" t="s">
        <v>64</v>
      </c>
      <c r="F988" s="58">
        <v>75.72</v>
      </c>
      <c r="G988" s="59">
        <v>75.72</v>
      </c>
      <c r="H988" s="60">
        <v>31.74</v>
      </c>
      <c r="I988" s="60">
        <v>20</v>
      </c>
      <c r="J988" s="60">
        <f t="shared" si="30"/>
        <v>51.739999999999995</v>
      </c>
      <c r="K988" s="139">
        <f t="shared" si="31"/>
        <v>3917.7527999999998</v>
      </c>
      <c r="L988" s="4"/>
    </row>
    <row r="989" spans="1:12" ht="15" customHeight="1" x14ac:dyDescent="0.25">
      <c r="A989" s="142">
        <v>95302</v>
      </c>
      <c r="B989" s="67" t="s">
        <v>61</v>
      </c>
      <c r="C989" s="67">
        <v>60524</v>
      </c>
      <c r="D989" s="68" t="s">
        <v>421</v>
      </c>
      <c r="E989" s="17" t="s">
        <v>79</v>
      </c>
      <c r="F989" s="69">
        <v>4.97</v>
      </c>
      <c r="G989" s="16">
        <v>4.97</v>
      </c>
      <c r="H989" s="70">
        <v>544.67999999999995</v>
      </c>
      <c r="I989" s="70">
        <v>0</v>
      </c>
      <c r="J989" s="70">
        <f t="shared" si="30"/>
        <v>544.67999999999995</v>
      </c>
      <c r="K989" s="143">
        <f t="shared" si="31"/>
        <v>2707.0595999999996</v>
      </c>
      <c r="L989" s="4"/>
    </row>
    <row r="990" spans="1:12" ht="45" customHeight="1" x14ac:dyDescent="0.25">
      <c r="A990" s="142">
        <v>95303</v>
      </c>
      <c r="B990" s="67" t="s">
        <v>61</v>
      </c>
      <c r="C990" s="67">
        <v>60800</v>
      </c>
      <c r="D990" s="68" t="s">
        <v>1081</v>
      </c>
      <c r="E990" s="17" t="s">
        <v>79</v>
      </c>
      <c r="F990" s="17">
        <v>4.97</v>
      </c>
      <c r="G990" s="16">
        <v>4.97</v>
      </c>
      <c r="H990" s="70">
        <v>0.12</v>
      </c>
      <c r="I990" s="70">
        <v>50</v>
      </c>
      <c r="J990" s="70">
        <f t="shared" si="30"/>
        <v>50.12</v>
      </c>
      <c r="K990" s="143">
        <f t="shared" si="31"/>
        <v>249.09639999999999</v>
      </c>
      <c r="L990" s="4"/>
    </row>
    <row r="991" spans="1:12" ht="15" customHeight="1" x14ac:dyDescent="0.25">
      <c r="A991" s="142">
        <v>95304</v>
      </c>
      <c r="B991" s="67" t="s">
        <v>61</v>
      </c>
      <c r="C991" s="67">
        <v>60303</v>
      </c>
      <c r="D991" s="68" t="s">
        <v>436</v>
      </c>
      <c r="E991" s="17" t="s">
        <v>82</v>
      </c>
      <c r="F991" s="69">
        <v>27.3</v>
      </c>
      <c r="G991" s="16">
        <v>27.3</v>
      </c>
      <c r="H991" s="70">
        <v>9.16</v>
      </c>
      <c r="I991" s="70">
        <v>2</v>
      </c>
      <c r="J991" s="70">
        <f t="shared" si="30"/>
        <v>11.16</v>
      </c>
      <c r="K991" s="143">
        <f t="shared" si="31"/>
        <v>304.66800000000001</v>
      </c>
      <c r="L991" s="4"/>
    </row>
    <row r="992" spans="1:12" ht="60" customHeight="1" x14ac:dyDescent="0.25">
      <c r="A992" s="142">
        <v>95305</v>
      </c>
      <c r="B992" s="67" t="s">
        <v>65</v>
      </c>
      <c r="C992" s="67">
        <v>92762</v>
      </c>
      <c r="D992" s="68" t="s">
        <v>438</v>
      </c>
      <c r="E992" s="17" t="s">
        <v>82</v>
      </c>
      <c r="F992" s="69">
        <v>230.3</v>
      </c>
      <c r="G992" s="16">
        <v>230.3</v>
      </c>
      <c r="H992" s="70">
        <v>9.91</v>
      </c>
      <c r="I992" s="70">
        <v>1</v>
      </c>
      <c r="J992" s="70">
        <f t="shared" si="30"/>
        <v>10.91</v>
      </c>
      <c r="K992" s="143">
        <f t="shared" si="31"/>
        <v>2512.5730000000003</v>
      </c>
      <c r="L992" s="4"/>
    </row>
    <row r="993" spans="1:12" ht="60" customHeight="1" thickBot="1" x14ac:dyDescent="0.3">
      <c r="A993" s="140">
        <v>95306</v>
      </c>
      <c r="B993" s="61" t="s">
        <v>65</v>
      </c>
      <c r="C993" s="61">
        <v>92759</v>
      </c>
      <c r="D993" s="62" t="s">
        <v>434</v>
      </c>
      <c r="E993" s="63" t="s">
        <v>82</v>
      </c>
      <c r="F993" s="64">
        <v>62.1</v>
      </c>
      <c r="G993" s="65">
        <v>62.1</v>
      </c>
      <c r="H993" s="66">
        <v>10.09</v>
      </c>
      <c r="I993" s="66">
        <v>4</v>
      </c>
      <c r="J993" s="66">
        <f t="shared" si="30"/>
        <v>14.09</v>
      </c>
      <c r="K993" s="141">
        <f t="shared" si="31"/>
        <v>874.98900000000003</v>
      </c>
      <c r="L993" s="4"/>
    </row>
    <row r="994" spans="1:12" ht="20.100000000000001" customHeight="1" thickBot="1" x14ac:dyDescent="0.3">
      <c r="A994" s="77" t="s">
        <v>1031</v>
      </c>
      <c r="B994" s="78" t="s">
        <v>65</v>
      </c>
      <c r="C994" s="79" t="s">
        <v>2</v>
      </c>
      <c r="D994" s="80" t="s">
        <v>1082</v>
      </c>
      <c r="E994" s="81" t="s">
        <v>63</v>
      </c>
      <c r="F994" s="82" t="s">
        <v>2</v>
      </c>
      <c r="G994" s="78" t="s">
        <v>63</v>
      </c>
      <c r="H994" s="83">
        <v>0</v>
      </c>
      <c r="I994" s="83">
        <v>0</v>
      </c>
      <c r="J994" s="84">
        <f>J995</f>
        <v>128.76999999999998</v>
      </c>
      <c r="K994" s="85">
        <f>K995</f>
        <v>16098.825399999998</v>
      </c>
      <c r="L994" s="4"/>
    </row>
    <row r="995" spans="1:12" ht="75" customHeight="1" thickBot="1" x14ac:dyDescent="0.3">
      <c r="A995" s="138">
        <v>95401</v>
      </c>
      <c r="B995" s="95" t="s">
        <v>90</v>
      </c>
      <c r="C995" s="95" t="s">
        <v>142</v>
      </c>
      <c r="D995" s="56" t="s">
        <v>1083</v>
      </c>
      <c r="E995" s="57" t="s">
        <v>64</v>
      </c>
      <c r="F995" s="58">
        <v>125.02</v>
      </c>
      <c r="G995" s="59">
        <v>125.02</v>
      </c>
      <c r="H995" s="60">
        <v>113.77</v>
      </c>
      <c r="I995" s="60">
        <v>15</v>
      </c>
      <c r="J995" s="60">
        <f t="shared" si="30"/>
        <v>128.76999999999998</v>
      </c>
      <c r="K995" s="139">
        <f t="shared" si="31"/>
        <v>16098.825399999998</v>
      </c>
      <c r="L995" s="4"/>
    </row>
    <row r="996" spans="1:12" ht="20.100000000000001" customHeight="1" thickBot="1" x14ac:dyDescent="0.3">
      <c r="A996" s="77" t="s">
        <v>1032</v>
      </c>
      <c r="B996" s="78" t="s">
        <v>65</v>
      </c>
      <c r="C996" s="79" t="s">
        <v>2</v>
      </c>
      <c r="D996" s="80" t="s">
        <v>440</v>
      </c>
      <c r="E996" s="81" t="s">
        <v>63</v>
      </c>
      <c r="F996" s="82" t="s">
        <v>2</v>
      </c>
      <c r="G996" s="78" t="s">
        <v>63</v>
      </c>
      <c r="H996" s="83">
        <v>0</v>
      </c>
      <c r="I996" s="83">
        <v>0</v>
      </c>
      <c r="J996" s="84">
        <f>J997</f>
        <v>2446.17</v>
      </c>
      <c r="K996" s="85">
        <f>K997</f>
        <v>1369.8552000000002</v>
      </c>
      <c r="L996" s="4"/>
    </row>
    <row r="997" spans="1:12" ht="30" customHeight="1" thickBot="1" x14ac:dyDescent="0.3">
      <c r="A997" s="144">
        <v>95501</v>
      </c>
      <c r="B997" s="71" t="s">
        <v>61</v>
      </c>
      <c r="C997" s="71">
        <v>60010</v>
      </c>
      <c r="D997" s="72" t="s">
        <v>441</v>
      </c>
      <c r="E997" s="73" t="s">
        <v>79</v>
      </c>
      <c r="F997" s="74">
        <v>0.56000000000000005</v>
      </c>
      <c r="G997" s="75">
        <v>0.56000000000000005</v>
      </c>
      <c r="H997" s="76">
        <v>2096.17</v>
      </c>
      <c r="I997" s="76">
        <v>350</v>
      </c>
      <c r="J997" s="76">
        <f t="shared" ref="J997:J1057" si="32">H997+I997</f>
        <v>2446.17</v>
      </c>
      <c r="K997" s="145">
        <f t="shared" ref="K997:K1057" si="33">F997*J997</f>
        <v>1369.8552000000002</v>
      </c>
      <c r="L997" s="4"/>
    </row>
    <row r="998" spans="1:12" ht="20.100000000000001" customHeight="1" thickBot="1" x14ac:dyDescent="0.3">
      <c r="A998" s="77" t="s">
        <v>1033</v>
      </c>
      <c r="B998" s="78" t="s">
        <v>61</v>
      </c>
      <c r="C998" s="79" t="s">
        <v>2</v>
      </c>
      <c r="D998" s="80" t="s">
        <v>424</v>
      </c>
      <c r="E998" s="81" t="s">
        <v>63</v>
      </c>
      <c r="F998" s="82" t="s">
        <v>2</v>
      </c>
      <c r="G998" s="78" t="s">
        <v>63</v>
      </c>
      <c r="H998" s="83">
        <v>0</v>
      </c>
      <c r="I998" s="83">
        <v>0</v>
      </c>
      <c r="J998" s="84">
        <f>J999</f>
        <v>15</v>
      </c>
      <c r="K998" s="85">
        <f>K999</f>
        <v>270</v>
      </c>
      <c r="L998" s="4"/>
    </row>
    <row r="999" spans="1:12" ht="15" customHeight="1" thickBot="1" x14ac:dyDescent="0.3">
      <c r="A999" s="144">
        <v>95601</v>
      </c>
      <c r="B999" s="71" t="s">
        <v>61</v>
      </c>
      <c r="C999" s="71">
        <v>60487</v>
      </c>
      <c r="D999" s="72" t="s">
        <v>425</v>
      </c>
      <c r="E999" s="73" t="s">
        <v>62</v>
      </c>
      <c r="F999" s="74">
        <v>18</v>
      </c>
      <c r="G999" s="75">
        <v>18</v>
      </c>
      <c r="H999" s="76">
        <v>15</v>
      </c>
      <c r="I999" s="76">
        <v>0</v>
      </c>
      <c r="J999" s="76">
        <f t="shared" si="32"/>
        <v>15</v>
      </c>
      <c r="K999" s="145">
        <f t="shared" si="33"/>
        <v>270</v>
      </c>
      <c r="L999" s="4"/>
    </row>
    <row r="1000" spans="1:12" ht="20.100000000000001" customHeight="1" thickBot="1" x14ac:dyDescent="0.3">
      <c r="A1000" s="45" t="s">
        <v>1008</v>
      </c>
      <c r="B1000" s="46" t="s">
        <v>65</v>
      </c>
      <c r="C1000" s="47" t="s">
        <v>2</v>
      </c>
      <c r="D1000" s="48" t="s">
        <v>92</v>
      </c>
      <c r="E1000" s="49" t="s">
        <v>63</v>
      </c>
      <c r="F1000" s="50" t="s">
        <v>2</v>
      </c>
      <c r="G1000" s="46" t="s">
        <v>63</v>
      </c>
      <c r="H1000" s="51">
        <v>0</v>
      </c>
      <c r="I1000" s="51">
        <v>0</v>
      </c>
      <c r="J1000" s="52">
        <f>J1001+J1002+J1003+J1004+J1005+J1006+J1007+J1008+J1009+J1010+J1011+J1012+J1013+J1014+J1015+J1016+J1017+J1018+J1019+J1020+J1021+J1022+J1023+J1024+J1025+J1026+J1027+J1028+J1029+J1030+J1031+J1032+J1033+J1034+J1035</f>
        <v>1784.4799999999998</v>
      </c>
      <c r="K1000" s="53">
        <f>K1001+K1002+K1003+K1004+K1005+K1006+K1007+K1008+K1009+K1010+K1011+K1012+K1013+K1014+K1015+K1016+K1017+K1018+K1019+K1020+K1021+K1022+K1023+K1024+K1025+K1026+K1027+K1028+K1029+K1030+K1031+K1032+K1033+K1034+K1035</f>
        <v>18500.3063</v>
      </c>
      <c r="L1000" s="4"/>
    </row>
    <row r="1001" spans="1:12" ht="45" customHeight="1" x14ac:dyDescent="0.25">
      <c r="A1001" s="138">
        <v>96001</v>
      </c>
      <c r="B1001" s="55" t="s">
        <v>65</v>
      </c>
      <c r="C1001" s="55">
        <v>91926</v>
      </c>
      <c r="D1001" s="56" t="s">
        <v>1084</v>
      </c>
      <c r="E1001" s="57" t="s">
        <v>76</v>
      </c>
      <c r="F1001" s="58">
        <v>1500</v>
      </c>
      <c r="G1001" s="59">
        <v>1500</v>
      </c>
      <c r="H1001" s="60">
        <v>2.96</v>
      </c>
      <c r="I1001" s="60">
        <v>1</v>
      </c>
      <c r="J1001" s="60">
        <f t="shared" si="32"/>
        <v>3.96</v>
      </c>
      <c r="K1001" s="139">
        <f t="shared" si="33"/>
        <v>5940</v>
      </c>
      <c r="L1001" s="4"/>
    </row>
    <row r="1002" spans="1:12" ht="30" customHeight="1" x14ac:dyDescent="0.25">
      <c r="A1002" s="142">
        <v>96002</v>
      </c>
      <c r="B1002" s="67" t="s">
        <v>61</v>
      </c>
      <c r="C1002" s="67">
        <v>70682</v>
      </c>
      <c r="D1002" s="68" t="s">
        <v>1085</v>
      </c>
      <c r="E1002" s="17" t="s">
        <v>62</v>
      </c>
      <c r="F1002" s="69">
        <v>16</v>
      </c>
      <c r="G1002" s="16">
        <v>16</v>
      </c>
      <c r="H1002" s="70">
        <v>5.62</v>
      </c>
      <c r="I1002" s="70">
        <v>5</v>
      </c>
      <c r="J1002" s="70">
        <f t="shared" si="32"/>
        <v>10.620000000000001</v>
      </c>
      <c r="K1002" s="143">
        <f t="shared" si="33"/>
        <v>169.92000000000002</v>
      </c>
      <c r="L1002" s="4"/>
    </row>
    <row r="1003" spans="1:12" ht="45" customHeight="1" x14ac:dyDescent="0.25">
      <c r="A1003" s="142">
        <v>96003</v>
      </c>
      <c r="B1003" s="67" t="s">
        <v>65</v>
      </c>
      <c r="C1003" s="67">
        <v>91939</v>
      </c>
      <c r="D1003" s="68" t="s">
        <v>608</v>
      </c>
      <c r="E1003" s="17" t="s">
        <v>62</v>
      </c>
      <c r="F1003" s="69">
        <v>8</v>
      </c>
      <c r="G1003" s="16">
        <v>8</v>
      </c>
      <c r="H1003" s="70">
        <v>8.49</v>
      </c>
      <c r="I1003" s="70">
        <v>20</v>
      </c>
      <c r="J1003" s="70">
        <f t="shared" si="32"/>
        <v>28.490000000000002</v>
      </c>
      <c r="K1003" s="143">
        <f t="shared" si="33"/>
        <v>227.92000000000002</v>
      </c>
      <c r="L1003" s="4"/>
    </row>
    <row r="1004" spans="1:12" ht="30" customHeight="1" x14ac:dyDescent="0.25">
      <c r="A1004" s="142">
        <v>96004</v>
      </c>
      <c r="B1004" s="96" t="s">
        <v>90</v>
      </c>
      <c r="C1004" s="96" t="s">
        <v>164</v>
      </c>
      <c r="D1004" s="68" t="s">
        <v>1086</v>
      </c>
      <c r="E1004" s="17" t="s">
        <v>62</v>
      </c>
      <c r="F1004" s="69">
        <v>26</v>
      </c>
      <c r="G1004" s="16">
        <v>26</v>
      </c>
      <c r="H1004" s="70">
        <v>16.190000000000001</v>
      </c>
      <c r="I1004" s="70">
        <v>10</v>
      </c>
      <c r="J1004" s="70">
        <f t="shared" si="32"/>
        <v>26.19</v>
      </c>
      <c r="K1004" s="143">
        <f t="shared" si="33"/>
        <v>680.94</v>
      </c>
      <c r="L1004" s="4"/>
    </row>
    <row r="1005" spans="1:12" ht="45" customHeight="1" x14ac:dyDescent="0.25">
      <c r="A1005" s="142">
        <v>96005</v>
      </c>
      <c r="B1005" s="67" t="s">
        <v>65</v>
      </c>
      <c r="C1005" s="67">
        <v>91940</v>
      </c>
      <c r="D1005" s="68" t="s">
        <v>610</v>
      </c>
      <c r="E1005" s="17" t="s">
        <v>62</v>
      </c>
      <c r="F1005" s="69">
        <v>18</v>
      </c>
      <c r="G1005" s="16">
        <v>18</v>
      </c>
      <c r="H1005" s="70">
        <v>5.4</v>
      </c>
      <c r="I1005" s="70">
        <v>10</v>
      </c>
      <c r="J1005" s="70">
        <f t="shared" si="32"/>
        <v>15.4</v>
      </c>
      <c r="K1005" s="143">
        <f t="shared" si="33"/>
        <v>277.2</v>
      </c>
      <c r="L1005" s="4"/>
    </row>
    <row r="1006" spans="1:12" ht="15" customHeight="1" x14ac:dyDescent="0.25">
      <c r="A1006" s="142">
        <v>96006</v>
      </c>
      <c r="B1006" s="67" t="s">
        <v>61</v>
      </c>
      <c r="C1006" s="67">
        <v>70925</v>
      </c>
      <c r="D1006" s="68" t="s">
        <v>1087</v>
      </c>
      <c r="E1006" s="17" t="s">
        <v>62</v>
      </c>
      <c r="F1006" s="69">
        <v>26</v>
      </c>
      <c r="G1006" s="16">
        <v>26</v>
      </c>
      <c r="H1006" s="70">
        <v>1.24</v>
      </c>
      <c r="I1006" s="70">
        <v>2</v>
      </c>
      <c r="J1006" s="70">
        <f t="shared" si="32"/>
        <v>3.24</v>
      </c>
      <c r="K1006" s="143">
        <f t="shared" si="33"/>
        <v>84.240000000000009</v>
      </c>
      <c r="L1006" s="4"/>
    </row>
    <row r="1007" spans="1:12" ht="15" customHeight="1" x14ac:dyDescent="0.25">
      <c r="A1007" s="142">
        <v>96007</v>
      </c>
      <c r="B1007" s="67" t="s">
        <v>61</v>
      </c>
      <c r="C1007" s="67">
        <v>70924</v>
      </c>
      <c r="D1007" s="68" t="s">
        <v>1088</v>
      </c>
      <c r="E1007" s="17" t="s">
        <v>62</v>
      </c>
      <c r="F1007" s="69">
        <v>13</v>
      </c>
      <c r="G1007" s="16">
        <v>13</v>
      </c>
      <c r="H1007" s="70">
        <v>6.66</v>
      </c>
      <c r="I1007" s="70">
        <v>10</v>
      </c>
      <c r="J1007" s="70">
        <f t="shared" si="32"/>
        <v>16.66</v>
      </c>
      <c r="K1007" s="143">
        <f t="shared" si="33"/>
        <v>216.58</v>
      </c>
      <c r="L1007" s="4"/>
    </row>
    <row r="1008" spans="1:12" ht="15" customHeight="1" x14ac:dyDescent="0.25">
      <c r="A1008" s="142">
        <v>96008</v>
      </c>
      <c r="B1008" s="67" t="s">
        <v>61</v>
      </c>
      <c r="C1008" s="67">
        <v>70927</v>
      </c>
      <c r="D1008" s="68" t="s">
        <v>1089</v>
      </c>
      <c r="E1008" s="17" t="s">
        <v>62</v>
      </c>
      <c r="F1008" s="69">
        <v>39</v>
      </c>
      <c r="G1008" s="16">
        <v>39</v>
      </c>
      <c r="H1008" s="70">
        <v>0.97</v>
      </c>
      <c r="I1008" s="70">
        <v>1</v>
      </c>
      <c r="J1008" s="70">
        <f t="shared" si="32"/>
        <v>1.97</v>
      </c>
      <c r="K1008" s="143">
        <f t="shared" si="33"/>
        <v>76.83</v>
      </c>
      <c r="L1008" s="4"/>
    </row>
    <row r="1009" spans="1:12" ht="60" customHeight="1" x14ac:dyDescent="0.25">
      <c r="A1009" s="142">
        <v>96009</v>
      </c>
      <c r="B1009" s="67" t="s">
        <v>65</v>
      </c>
      <c r="C1009" s="67">
        <v>91914</v>
      </c>
      <c r="D1009" s="68" t="s">
        <v>1090</v>
      </c>
      <c r="E1009" s="17" t="s">
        <v>62</v>
      </c>
      <c r="F1009" s="69">
        <v>6</v>
      </c>
      <c r="G1009" s="16">
        <v>6</v>
      </c>
      <c r="H1009" s="70">
        <v>5.19</v>
      </c>
      <c r="I1009" s="70">
        <v>10</v>
      </c>
      <c r="J1009" s="70">
        <f t="shared" si="32"/>
        <v>15.190000000000001</v>
      </c>
      <c r="K1009" s="143">
        <f t="shared" si="33"/>
        <v>91.140000000000015</v>
      </c>
      <c r="L1009" s="4"/>
    </row>
    <row r="1010" spans="1:12" ht="45" customHeight="1" x14ac:dyDescent="0.25">
      <c r="A1010" s="142">
        <v>960010</v>
      </c>
      <c r="B1010" s="67" t="s">
        <v>65</v>
      </c>
      <c r="C1010" s="67">
        <v>93673</v>
      </c>
      <c r="D1010" s="68" t="s">
        <v>825</v>
      </c>
      <c r="E1010" s="17" t="s">
        <v>62</v>
      </c>
      <c r="F1010" s="69">
        <v>1</v>
      </c>
      <c r="G1010" s="16">
        <v>1</v>
      </c>
      <c r="H1010" s="70">
        <v>71.790000000000006</v>
      </c>
      <c r="I1010" s="70">
        <v>10</v>
      </c>
      <c r="J1010" s="70">
        <f t="shared" si="32"/>
        <v>81.790000000000006</v>
      </c>
      <c r="K1010" s="143">
        <f t="shared" si="33"/>
        <v>81.790000000000006</v>
      </c>
      <c r="L1010" s="4"/>
    </row>
    <row r="1011" spans="1:12" ht="45" customHeight="1" x14ac:dyDescent="0.25">
      <c r="A1011" s="142">
        <v>960011</v>
      </c>
      <c r="B1011" s="67" t="s">
        <v>65</v>
      </c>
      <c r="C1011" s="67">
        <v>93654</v>
      </c>
      <c r="D1011" s="68" t="s">
        <v>467</v>
      </c>
      <c r="E1011" s="17" t="s">
        <v>62</v>
      </c>
      <c r="F1011" s="69">
        <v>14</v>
      </c>
      <c r="G1011" s="16">
        <v>14</v>
      </c>
      <c r="H1011" s="70">
        <v>9.9700000000000006</v>
      </c>
      <c r="I1011" s="70">
        <v>1</v>
      </c>
      <c r="J1011" s="70">
        <f t="shared" si="32"/>
        <v>10.97</v>
      </c>
      <c r="K1011" s="143">
        <f t="shared" si="33"/>
        <v>153.58000000000001</v>
      </c>
      <c r="L1011" s="4"/>
    </row>
    <row r="1012" spans="1:12" ht="45" customHeight="1" x14ac:dyDescent="0.25">
      <c r="A1012" s="142">
        <v>960012</v>
      </c>
      <c r="B1012" s="67" t="s">
        <v>65</v>
      </c>
      <c r="C1012" s="67">
        <v>93655</v>
      </c>
      <c r="D1012" s="68" t="s">
        <v>468</v>
      </c>
      <c r="E1012" s="17" t="s">
        <v>62</v>
      </c>
      <c r="F1012" s="69">
        <v>2</v>
      </c>
      <c r="G1012" s="16">
        <v>2</v>
      </c>
      <c r="H1012" s="70">
        <v>10.49</v>
      </c>
      <c r="I1012" s="70">
        <v>2</v>
      </c>
      <c r="J1012" s="70">
        <f t="shared" si="32"/>
        <v>12.49</v>
      </c>
      <c r="K1012" s="143">
        <f t="shared" si="33"/>
        <v>24.98</v>
      </c>
      <c r="L1012" s="4"/>
    </row>
    <row r="1013" spans="1:12" ht="30" customHeight="1" x14ac:dyDescent="0.25">
      <c r="A1013" s="142">
        <v>960013</v>
      </c>
      <c r="B1013" s="67" t="s">
        <v>61</v>
      </c>
      <c r="C1013" s="67">
        <v>71184</v>
      </c>
      <c r="D1013" s="68" t="s">
        <v>470</v>
      </c>
      <c r="E1013" s="17" t="s">
        <v>62</v>
      </c>
      <c r="F1013" s="69">
        <v>3</v>
      </c>
      <c r="G1013" s="16">
        <v>3</v>
      </c>
      <c r="H1013" s="70">
        <v>80.39</v>
      </c>
      <c r="I1013" s="70">
        <v>30</v>
      </c>
      <c r="J1013" s="70">
        <f t="shared" si="32"/>
        <v>110.39</v>
      </c>
      <c r="K1013" s="143">
        <f t="shared" si="33"/>
        <v>331.17</v>
      </c>
      <c r="L1013" s="4"/>
    </row>
    <row r="1014" spans="1:12" ht="30" customHeight="1" x14ac:dyDescent="0.25">
      <c r="A1014" s="142">
        <v>960014</v>
      </c>
      <c r="B1014" s="67" t="s">
        <v>61</v>
      </c>
      <c r="C1014" s="67">
        <v>71450</v>
      </c>
      <c r="D1014" s="68" t="s">
        <v>622</v>
      </c>
      <c r="E1014" s="17" t="s">
        <v>62</v>
      </c>
      <c r="F1014" s="69">
        <v>8</v>
      </c>
      <c r="G1014" s="16">
        <v>8</v>
      </c>
      <c r="H1014" s="70">
        <v>136.41999999999999</v>
      </c>
      <c r="I1014" s="70">
        <v>20</v>
      </c>
      <c r="J1014" s="70">
        <f t="shared" si="32"/>
        <v>156.41999999999999</v>
      </c>
      <c r="K1014" s="143">
        <f t="shared" si="33"/>
        <v>1251.3599999999999</v>
      </c>
      <c r="L1014" s="4"/>
    </row>
    <row r="1015" spans="1:12" ht="60" customHeight="1" x14ac:dyDescent="0.25">
      <c r="A1015" s="142">
        <v>960015</v>
      </c>
      <c r="B1015" s="67" t="s">
        <v>65</v>
      </c>
      <c r="C1015" s="67">
        <v>91855</v>
      </c>
      <c r="D1015" s="68" t="s">
        <v>1091</v>
      </c>
      <c r="E1015" s="17" t="s">
        <v>76</v>
      </c>
      <c r="F1015" s="69">
        <v>120</v>
      </c>
      <c r="G1015" s="16">
        <v>120</v>
      </c>
      <c r="H1015" s="70">
        <v>5.27</v>
      </c>
      <c r="I1015" s="70">
        <v>5</v>
      </c>
      <c r="J1015" s="70">
        <f t="shared" si="32"/>
        <v>10.27</v>
      </c>
      <c r="K1015" s="143">
        <f t="shared" si="33"/>
        <v>1232.3999999999999</v>
      </c>
      <c r="L1015" s="4"/>
    </row>
    <row r="1016" spans="1:12" ht="60" customHeight="1" x14ac:dyDescent="0.25">
      <c r="A1016" s="142">
        <v>960016</v>
      </c>
      <c r="B1016" s="67" t="s">
        <v>65</v>
      </c>
      <c r="C1016" s="67">
        <v>91845</v>
      </c>
      <c r="D1016" s="68" t="s">
        <v>1092</v>
      </c>
      <c r="E1016" s="17" t="s">
        <v>76</v>
      </c>
      <c r="F1016" s="69">
        <v>150</v>
      </c>
      <c r="G1016" s="16">
        <v>150</v>
      </c>
      <c r="H1016" s="70">
        <v>4.88</v>
      </c>
      <c r="I1016" s="70">
        <v>2</v>
      </c>
      <c r="J1016" s="70">
        <f t="shared" si="32"/>
        <v>6.88</v>
      </c>
      <c r="K1016" s="143">
        <f t="shared" si="33"/>
        <v>1032</v>
      </c>
      <c r="L1016" s="4"/>
    </row>
    <row r="1017" spans="1:12" ht="15" customHeight="1" x14ac:dyDescent="0.25">
      <c r="A1017" s="142">
        <v>960017</v>
      </c>
      <c r="B1017" s="67" t="s">
        <v>61</v>
      </c>
      <c r="C1017" s="67">
        <v>71201</v>
      </c>
      <c r="D1017" s="68" t="s">
        <v>1093</v>
      </c>
      <c r="E1017" s="17" t="s">
        <v>76</v>
      </c>
      <c r="F1017" s="69">
        <v>12</v>
      </c>
      <c r="G1017" s="16">
        <v>12</v>
      </c>
      <c r="H1017" s="70">
        <v>5.6</v>
      </c>
      <c r="I1017" s="70">
        <v>6</v>
      </c>
      <c r="J1017" s="70">
        <f t="shared" si="32"/>
        <v>11.6</v>
      </c>
      <c r="K1017" s="143">
        <f t="shared" si="33"/>
        <v>139.19999999999999</v>
      </c>
      <c r="L1017" s="4"/>
    </row>
    <row r="1018" spans="1:12" ht="45" customHeight="1" x14ac:dyDescent="0.25">
      <c r="A1018" s="142">
        <v>960018</v>
      </c>
      <c r="B1018" s="67" t="s">
        <v>65</v>
      </c>
      <c r="C1018" s="67">
        <v>91867</v>
      </c>
      <c r="D1018" s="68" t="s">
        <v>1094</v>
      </c>
      <c r="E1018" s="17" t="s">
        <v>76</v>
      </c>
      <c r="F1018" s="69">
        <v>65</v>
      </c>
      <c r="G1018" s="16">
        <v>65</v>
      </c>
      <c r="H1018" s="70">
        <v>5.75</v>
      </c>
      <c r="I1018" s="70">
        <v>3</v>
      </c>
      <c r="J1018" s="70">
        <f t="shared" si="32"/>
        <v>8.75</v>
      </c>
      <c r="K1018" s="143">
        <f t="shared" si="33"/>
        <v>568.75</v>
      </c>
      <c r="L1018" s="4"/>
    </row>
    <row r="1019" spans="1:12" ht="15" customHeight="1" x14ac:dyDescent="0.25">
      <c r="A1019" s="142">
        <v>960019</v>
      </c>
      <c r="B1019" s="67" t="s">
        <v>61</v>
      </c>
      <c r="C1019" s="67">
        <v>71440</v>
      </c>
      <c r="D1019" s="68" t="s">
        <v>828</v>
      </c>
      <c r="E1019" s="17" t="s">
        <v>62</v>
      </c>
      <c r="F1019" s="69">
        <v>11</v>
      </c>
      <c r="G1019" s="16">
        <v>11</v>
      </c>
      <c r="H1019" s="70">
        <v>8.32</v>
      </c>
      <c r="I1019" s="70">
        <v>7</v>
      </c>
      <c r="J1019" s="70">
        <f t="shared" si="32"/>
        <v>15.32</v>
      </c>
      <c r="K1019" s="143">
        <f t="shared" si="33"/>
        <v>168.52</v>
      </c>
      <c r="L1019" s="4"/>
    </row>
    <row r="1020" spans="1:12" ht="15" customHeight="1" x14ac:dyDescent="0.25">
      <c r="A1020" s="142">
        <v>960020</v>
      </c>
      <c r="B1020" s="67" t="s">
        <v>61</v>
      </c>
      <c r="C1020" s="67">
        <v>71441</v>
      </c>
      <c r="D1020" s="68" t="s">
        <v>988</v>
      </c>
      <c r="E1020" s="17" t="s">
        <v>62</v>
      </c>
      <c r="F1020" s="69">
        <v>1</v>
      </c>
      <c r="G1020" s="16">
        <v>1</v>
      </c>
      <c r="H1020" s="70">
        <v>12.08</v>
      </c>
      <c r="I1020" s="70">
        <v>10</v>
      </c>
      <c r="J1020" s="70">
        <f t="shared" si="32"/>
        <v>22.08</v>
      </c>
      <c r="K1020" s="143">
        <f t="shared" si="33"/>
        <v>22.08</v>
      </c>
      <c r="L1020" s="4"/>
    </row>
    <row r="1021" spans="1:12" ht="30" customHeight="1" x14ac:dyDescent="0.25">
      <c r="A1021" s="142">
        <v>960021</v>
      </c>
      <c r="B1021" s="96" t="s">
        <v>90</v>
      </c>
      <c r="C1021" s="96" t="s">
        <v>94</v>
      </c>
      <c r="D1021" s="68" t="s">
        <v>624</v>
      </c>
      <c r="E1021" s="17" t="s">
        <v>62</v>
      </c>
      <c r="F1021" s="69">
        <v>19</v>
      </c>
      <c r="G1021" s="16">
        <v>19</v>
      </c>
      <c r="H1021" s="70">
        <v>91.28</v>
      </c>
      <c r="I1021" s="70">
        <v>10</v>
      </c>
      <c r="J1021" s="70">
        <f t="shared" si="32"/>
        <v>101.28</v>
      </c>
      <c r="K1021" s="143">
        <f t="shared" si="33"/>
        <v>1924.32</v>
      </c>
      <c r="L1021" s="4"/>
    </row>
    <row r="1022" spans="1:12" ht="30" customHeight="1" x14ac:dyDescent="0.25">
      <c r="A1022" s="142">
        <v>960022</v>
      </c>
      <c r="B1022" s="67" t="s">
        <v>65</v>
      </c>
      <c r="C1022" s="67">
        <v>100903</v>
      </c>
      <c r="D1022" s="68" t="s">
        <v>466</v>
      </c>
      <c r="E1022" s="17" t="s">
        <v>62</v>
      </c>
      <c r="F1022" s="69">
        <v>38</v>
      </c>
      <c r="G1022" s="16">
        <v>38</v>
      </c>
      <c r="H1022" s="70">
        <v>19.170000000000002</v>
      </c>
      <c r="I1022" s="70">
        <v>7</v>
      </c>
      <c r="J1022" s="70">
        <f t="shared" si="32"/>
        <v>26.17</v>
      </c>
      <c r="K1022" s="143">
        <f t="shared" si="33"/>
        <v>994.46</v>
      </c>
      <c r="L1022" s="4"/>
    </row>
    <row r="1023" spans="1:12" ht="15" customHeight="1" x14ac:dyDescent="0.25">
      <c r="A1023" s="142">
        <v>960023</v>
      </c>
      <c r="B1023" s="67" t="s">
        <v>61</v>
      </c>
      <c r="C1023" s="67">
        <v>71741</v>
      </c>
      <c r="D1023" s="68" t="s">
        <v>1095</v>
      </c>
      <c r="E1023" s="17" t="s">
        <v>62</v>
      </c>
      <c r="F1023" s="69">
        <v>15</v>
      </c>
      <c r="G1023" s="16">
        <v>15</v>
      </c>
      <c r="H1023" s="70">
        <v>1.23</v>
      </c>
      <c r="I1023" s="70">
        <v>1</v>
      </c>
      <c r="J1023" s="70">
        <f t="shared" si="32"/>
        <v>2.23</v>
      </c>
      <c r="K1023" s="143">
        <f t="shared" si="33"/>
        <v>33.450000000000003</v>
      </c>
      <c r="L1023" s="4"/>
    </row>
    <row r="1024" spans="1:12" ht="30" customHeight="1" x14ac:dyDescent="0.25">
      <c r="A1024" s="142">
        <v>960024</v>
      </c>
      <c r="B1024" s="67" t="s">
        <v>61</v>
      </c>
      <c r="C1024" s="67">
        <v>71646</v>
      </c>
      <c r="D1024" s="68" t="s">
        <v>1096</v>
      </c>
      <c r="E1024" s="17" t="s">
        <v>62</v>
      </c>
      <c r="F1024" s="69">
        <v>3</v>
      </c>
      <c r="G1024" s="16">
        <v>3</v>
      </c>
      <c r="H1024" s="70">
        <v>36</v>
      </c>
      <c r="I1024" s="70">
        <v>10</v>
      </c>
      <c r="J1024" s="70">
        <f t="shared" si="32"/>
        <v>46</v>
      </c>
      <c r="K1024" s="143">
        <f t="shared" si="33"/>
        <v>138</v>
      </c>
      <c r="L1024" s="4"/>
    </row>
    <row r="1025" spans="1:12" ht="60" customHeight="1" x14ac:dyDescent="0.25">
      <c r="A1025" s="142">
        <v>960025</v>
      </c>
      <c r="B1025" s="67" t="s">
        <v>65</v>
      </c>
      <c r="C1025" s="67">
        <v>101881</v>
      </c>
      <c r="D1025" s="68" t="s">
        <v>1097</v>
      </c>
      <c r="E1025" s="17" t="s">
        <v>62</v>
      </c>
      <c r="F1025" s="69">
        <v>1</v>
      </c>
      <c r="G1025" s="16">
        <v>1</v>
      </c>
      <c r="H1025" s="70">
        <v>862.36</v>
      </c>
      <c r="I1025" s="70">
        <v>20</v>
      </c>
      <c r="J1025" s="70">
        <f t="shared" si="32"/>
        <v>882.36</v>
      </c>
      <c r="K1025" s="143">
        <f t="shared" si="33"/>
        <v>882.36</v>
      </c>
      <c r="L1025" s="4"/>
    </row>
    <row r="1026" spans="1:12" ht="15" customHeight="1" x14ac:dyDescent="0.25">
      <c r="A1026" s="142">
        <v>960026</v>
      </c>
      <c r="B1026" s="67" t="s">
        <v>61</v>
      </c>
      <c r="C1026" s="67">
        <v>72385</v>
      </c>
      <c r="D1026" s="68" t="s">
        <v>1098</v>
      </c>
      <c r="E1026" s="17" t="s">
        <v>62</v>
      </c>
      <c r="F1026" s="69">
        <v>13</v>
      </c>
      <c r="G1026" s="16">
        <v>13</v>
      </c>
      <c r="H1026" s="70">
        <v>3.63</v>
      </c>
      <c r="I1026" s="70">
        <v>1</v>
      </c>
      <c r="J1026" s="70">
        <f t="shared" si="32"/>
        <v>4.63</v>
      </c>
      <c r="K1026" s="143">
        <f t="shared" si="33"/>
        <v>60.19</v>
      </c>
      <c r="L1026" s="4"/>
    </row>
    <row r="1027" spans="1:12" ht="15" customHeight="1" x14ac:dyDescent="0.25">
      <c r="A1027" s="142">
        <v>960027</v>
      </c>
      <c r="B1027" s="67" t="s">
        <v>61</v>
      </c>
      <c r="C1027" s="67">
        <v>72585</v>
      </c>
      <c r="D1027" s="68" t="s">
        <v>457</v>
      </c>
      <c r="E1027" s="17" t="s">
        <v>62</v>
      </c>
      <c r="F1027" s="69">
        <v>5</v>
      </c>
      <c r="G1027" s="16">
        <v>5</v>
      </c>
      <c r="H1027" s="70">
        <v>11.94</v>
      </c>
      <c r="I1027" s="70">
        <v>10</v>
      </c>
      <c r="J1027" s="70">
        <f t="shared" si="32"/>
        <v>21.939999999999998</v>
      </c>
      <c r="K1027" s="143">
        <f t="shared" si="33"/>
        <v>109.69999999999999</v>
      </c>
      <c r="L1027" s="4"/>
    </row>
    <row r="1028" spans="1:12" ht="45" customHeight="1" x14ac:dyDescent="0.25">
      <c r="A1028" s="142">
        <v>960028</v>
      </c>
      <c r="B1028" s="67" t="s">
        <v>65</v>
      </c>
      <c r="C1028" s="67">
        <v>92008</v>
      </c>
      <c r="D1028" s="68" t="s">
        <v>1099</v>
      </c>
      <c r="E1028" s="17" t="s">
        <v>62</v>
      </c>
      <c r="F1028" s="69">
        <v>26</v>
      </c>
      <c r="G1028" s="16">
        <v>26</v>
      </c>
      <c r="H1028" s="70">
        <v>24.01</v>
      </c>
      <c r="I1028" s="70">
        <v>20</v>
      </c>
      <c r="J1028" s="70">
        <f t="shared" si="32"/>
        <v>44.010000000000005</v>
      </c>
      <c r="K1028" s="143">
        <f t="shared" si="33"/>
        <v>1144.2600000000002</v>
      </c>
      <c r="L1028" s="4"/>
    </row>
    <row r="1029" spans="1:12" ht="15" customHeight="1" x14ac:dyDescent="0.25">
      <c r="A1029" s="142">
        <v>960029</v>
      </c>
      <c r="B1029" s="67" t="s">
        <v>61</v>
      </c>
      <c r="C1029" s="67">
        <v>72578</v>
      </c>
      <c r="D1029" s="68" t="s">
        <v>456</v>
      </c>
      <c r="E1029" s="17" t="s">
        <v>62</v>
      </c>
      <c r="F1029" s="69">
        <v>3</v>
      </c>
      <c r="G1029" s="16">
        <v>3</v>
      </c>
      <c r="H1029" s="70">
        <v>8.07</v>
      </c>
      <c r="I1029" s="70">
        <v>10</v>
      </c>
      <c r="J1029" s="70">
        <f t="shared" si="32"/>
        <v>18.07</v>
      </c>
      <c r="K1029" s="143">
        <f t="shared" si="33"/>
        <v>54.21</v>
      </c>
      <c r="L1029" s="4"/>
    </row>
    <row r="1030" spans="1:12" ht="15" customHeight="1" x14ac:dyDescent="0.25">
      <c r="A1030" s="142">
        <v>960030</v>
      </c>
      <c r="B1030" s="67" t="s">
        <v>61</v>
      </c>
      <c r="C1030" s="67">
        <v>72578</v>
      </c>
      <c r="D1030" s="68" t="s">
        <v>456</v>
      </c>
      <c r="E1030" s="17" t="s">
        <v>62</v>
      </c>
      <c r="F1030" s="69">
        <v>4</v>
      </c>
      <c r="G1030" s="16">
        <v>4</v>
      </c>
      <c r="H1030" s="70">
        <v>8.07</v>
      </c>
      <c r="I1030" s="70">
        <v>10</v>
      </c>
      <c r="J1030" s="70">
        <f t="shared" si="32"/>
        <v>18.07</v>
      </c>
      <c r="K1030" s="143">
        <f t="shared" si="33"/>
        <v>72.28</v>
      </c>
      <c r="L1030" s="4"/>
    </row>
    <row r="1031" spans="1:12" ht="45" customHeight="1" x14ac:dyDescent="0.25">
      <c r="A1031" s="142">
        <v>960031</v>
      </c>
      <c r="B1031" s="67" t="s">
        <v>65</v>
      </c>
      <c r="C1031" s="67">
        <v>92004</v>
      </c>
      <c r="D1031" s="68" t="s">
        <v>1100</v>
      </c>
      <c r="E1031" s="17" t="s">
        <v>62</v>
      </c>
      <c r="F1031" s="69">
        <v>2</v>
      </c>
      <c r="G1031" s="16">
        <v>2</v>
      </c>
      <c r="H1031" s="70">
        <v>25.82</v>
      </c>
      <c r="I1031" s="70">
        <v>20</v>
      </c>
      <c r="J1031" s="70">
        <f t="shared" si="32"/>
        <v>45.82</v>
      </c>
      <c r="K1031" s="143">
        <f t="shared" si="33"/>
        <v>91.64</v>
      </c>
      <c r="L1031" s="4"/>
    </row>
    <row r="1032" spans="1:12" ht="15" customHeight="1" x14ac:dyDescent="0.25">
      <c r="A1032" s="142">
        <v>960032</v>
      </c>
      <c r="B1032" s="67" t="s">
        <v>61</v>
      </c>
      <c r="C1032" s="67">
        <v>70371</v>
      </c>
      <c r="D1032" s="68" t="s">
        <v>1101</v>
      </c>
      <c r="E1032" s="17" t="s">
        <v>62</v>
      </c>
      <c r="F1032" s="69">
        <v>51.33</v>
      </c>
      <c r="G1032" s="16">
        <v>51.33</v>
      </c>
      <c r="H1032" s="70">
        <v>1.45</v>
      </c>
      <c r="I1032" s="70">
        <v>0.37</v>
      </c>
      <c r="J1032" s="70">
        <f t="shared" si="32"/>
        <v>1.8199999999999998</v>
      </c>
      <c r="K1032" s="143">
        <f t="shared" si="33"/>
        <v>93.420599999999993</v>
      </c>
      <c r="L1032" s="4"/>
    </row>
    <row r="1033" spans="1:12" ht="15" customHeight="1" x14ac:dyDescent="0.25">
      <c r="A1033" s="142">
        <v>960033</v>
      </c>
      <c r="B1033" s="67" t="s">
        <v>61</v>
      </c>
      <c r="C1033" s="67">
        <v>71861</v>
      </c>
      <c r="D1033" s="68" t="s">
        <v>450</v>
      </c>
      <c r="E1033" s="17" t="s">
        <v>62</v>
      </c>
      <c r="F1033" s="69">
        <v>95.33</v>
      </c>
      <c r="G1033" s="16">
        <v>95.33</v>
      </c>
      <c r="H1033" s="70">
        <v>0.13</v>
      </c>
      <c r="I1033" s="70">
        <v>0.38</v>
      </c>
      <c r="J1033" s="70">
        <f t="shared" si="32"/>
        <v>0.51</v>
      </c>
      <c r="K1033" s="143">
        <f t="shared" si="33"/>
        <v>48.618299999999998</v>
      </c>
      <c r="L1033" s="4"/>
    </row>
    <row r="1034" spans="1:12" ht="15" customHeight="1" x14ac:dyDescent="0.25">
      <c r="A1034" s="142">
        <v>960034</v>
      </c>
      <c r="B1034" s="67" t="s">
        <v>61</v>
      </c>
      <c r="C1034" s="67">
        <v>70391</v>
      </c>
      <c r="D1034" s="68" t="s">
        <v>449</v>
      </c>
      <c r="E1034" s="17" t="s">
        <v>62</v>
      </c>
      <c r="F1034" s="69">
        <v>95.33</v>
      </c>
      <c r="G1034" s="16">
        <v>95.33</v>
      </c>
      <c r="H1034" s="70">
        <v>0.18</v>
      </c>
      <c r="I1034" s="70">
        <v>0.6</v>
      </c>
      <c r="J1034" s="70">
        <f t="shared" si="32"/>
        <v>0.78</v>
      </c>
      <c r="K1034" s="143">
        <f t="shared" si="33"/>
        <v>74.357399999999998</v>
      </c>
      <c r="L1034" s="4"/>
    </row>
    <row r="1035" spans="1:12" ht="15" customHeight="1" thickBot="1" x14ac:dyDescent="0.3">
      <c r="A1035" s="140">
        <v>960035</v>
      </c>
      <c r="B1035" s="61" t="s">
        <v>61</v>
      </c>
      <c r="C1035" s="61">
        <v>70421</v>
      </c>
      <c r="D1035" s="62" t="s">
        <v>1102</v>
      </c>
      <c r="E1035" s="63" t="s">
        <v>93</v>
      </c>
      <c r="F1035" s="64">
        <v>4</v>
      </c>
      <c r="G1035" s="65">
        <v>4</v>
      </c>
      <c r="H1035" s="66">
        <v>1.74</v>
      </c>
      <c r="I1035" s="66">
        <v>0.37</v>
      </c>
      <c r="J1035" s="66">
        <f t="shared" si="32"/>
        <v>2.11</v>
      </c>
      <c r="K1035" s="141">
        <f t="shared" si="33"/>
        <v>8.44</v>
      </c>
      <c r="L1035" s="4"/>
    </row>
    <row r="1036" spans="1:12" ht="20.100000000000001" customHeight="1" thickBot="1" x14ac:dyDescent="0.3">
      <c r="A1036" s="45" t="s">
        <v>1009</v>
      </c>
      <c r="B1036" s="46" t="s">
        <v>65</v>
      </c>
      <c r="C1036" s="47" t="s">
        <v>2</v>
      </c>
      <c r="D1036" s="48" t="s">
        <v>270</v>
      </c>
      <c r="E1036" s="49" t="s">
        <v>63</v>
      </c>
      <c r="F1036" s="50" t="s">
        <v>2</v>
      </c>
      <c r="G1036" s="46" t="s">
        <v>63</v>
      </c>
      <c r="H1036" s="51">
        <v>0</v>
      </c>
      <c r="I1036" s="51">
        <v>0</v>
      </c>
      <c r="J1036" s="52">
        <f>J1037+J1058+J1085+J1105</f>
        <v>2927.62</v>
      </c>
      <c r="K1036" s="53">
        <f>K1037+K1058+K1085+K1105</f>
        <v>6520.3099999999995</v>
      </c>
      <c r="L1036" s="4"/>
    </row>
    <row r="1037" spans="1:12" ht="20.100000000000001" customHeight="1" thickBot="1" x14ac:dyDescent="0.3">
      <c r="A1037" s="77" t="s">
        <v>1034</v>
      </c>
      <c r="B1037" s="78" t="s">
        <v>65</v>
      </c>
      <c r="C1037" s="79" t="s">
        <v>2</v>
      </c>
      <c r="D1037" s="80" t="s">
        <v>628</v>
      </c>
      <c r="E1037" s="81" t="s">
        <v>63</v>
      </c>
      <c r="F1037" s="82" t="s">
        <v>2</v>
      </c>
      <c r="G1037" s="78" t="s">
        <v>63</v>
      </c>
      <c r="H1037" s="83">
        <v>0</v>
      </c>
      <c r="I1037" s="83">
        <v>0</v>
      </c>
      <c r="J1037" s="84">
        <f>J1038+J1048+J1055</f>
        <v>1785.83</v>
      </c>
      <c r="K1037" s="85">
        <f>K1038+K1048+K1055</f>
        <v>3753.3199999999993</v>
      </c>
      <c r="L1037" s="4"/>
    </row>
    <row r="1038" spans="1:12" ht="20.100000000000001" customHeight="1" thickBot="1" x14ac:dyDescent="0.3">
      <c r="A1038" s="86" t="s">
        <v>1062</v>
      </c>
      <c r="B1038" s="87" t="s">
        <v>65</v>
      </c>
      <c r="C1038" s="88" t="s">
        <v>2</v>
      </c>
      <c r="D1038" s="89" t="s">
        <v>1103</v>
      </c>
      <c r="E1038" s="90" t="s">
        <v>63</v>
      </c>
      <c r="F1038" s="91" t="s">
        <v>2</v>
      </c>
      <c r="G1038" s="87" t="s">
        <v>63</v>
      </c>
      <c r="H1038" s="92">
        <v>0</v>
      </c>
      <c r="I1038" s="92">
        <v>0</v>
      </c>
      <c r="J1038" s="93">
        <f>J1039+J1040+J1041+J1042+J1043+J1044+J1045+J1046+J1047</f>
        <v>1085.7799999999997</v>
      </c>
      <c r="K1038" s="94">
        <f>K1039+K1040+K1041+K1042+K1043+K1044+K1045+K1046+K1047</f>
        <v>2171.5599999999995</v>
      </c>
      <c r="L1038" s="4"/>
    </row>
    <row r="1039" spans="1:12" ht="15" customHeight="1" x14ac:dyDescent="0.25">
      <c r="A1039" s="138">
        <v>97111</v>
      </c>
      <c r="B1039" s="55" t="s">
        <v>61</v>
      </c>
      <c r="C1039" s="55">
        <v>80502</v>
      </c>
      <c r="D1039" s="56" t="s">
        <v>641</v>
      </c>
      <c r="E1039" s="57" t="s">
        <v>62</v>
      </c>
      <c r="F1039" s="58">
        <v>2</v>
      </c>
      <c r="G1039" s="59">
        <v>2</v>
      </c>
      <c r="H1039" s="60">
        <v>236.13</v>
      </c>
      <c r="I1039" s="60">
        <v>70</v>
      </c>
      <c r="J1039" s="60">
        <f t="shared" si="32"/>
        <v>306.13</v>
      </c>
      <c r="K1039" s="139">
        <f t="shared" si="33"/>
        <v>612.26</v>
      </c>
      <c r="L1039" s="4"/>
    </row>
    <row r="1040" spans="1:12" ht="15" customHeight="1" x14ac:dyDescent="0.25">
      <c r="A1040" s="142">
        <v>97112</v>
      </c>
      <c r="B1040" s="67" t="s">
        <v>61</v>
      </c>
      <c r="C1040" s="67">
        <v>80510</v>
      </c>
      <c r="D1040" s="68" t="s">
        <v>646</v>
      </c>
      <c r="E1040" s="17" t="s">
        <v>62</v>
      </c>
      <c r="F1040" s="69">
        <v>2</v>
      </c>
      <c r="G1040" s="16">
        <v>2</v>
      </c>
      <c r="H1040" s="70">
        <v>13.36</v>
      </c>
      <c r="I1040" s="70">
        <v>5</v>
      </c>
      <c r="J1040" s="70">
        <f t="shared" si="32"/>
        <v>18.36</v>
      </c>
      <c r="K1040" s="143">
        <f t="shared" si="33"/>
        <v>36.72</v>
      </c>
      <c r="L1040" s="4"/>
    </row>
    <row r="1041" spans="1:12" ht="30" customHeight="1" x14ac:dyDescent="0.25">
      <c r="A1041" s="142">
        <v>97113</v>
      </c>
      <c r="B1041" s="67" t="s">
        <v>61</v>
      </c>
      <c r="C1041" s="67">
        <v>80514</v>
      </c>
      <c r="D1041" s="68" t="s">
        <v>645</v>
      </c>
      <c r="E1041" s="17" t="s">
        <v>62</v>
      </c>
      <c r="F1041" s="69">
        <v>2</v>
      </c>
      <c r="G1041" s="16">
        <v>2</v>
      </c>
      <c r="H1041" s="70">
        <v>44.52</v>
      </c>
      <c r="I1041" s="70">
        <v>5</v>
      </c>
      <c r="J1041" s="70">
        <f t="shared" si="32"/>
        <v>49.52</v>
      </c>
      <c r="K1041" s="143">
        <f t="shared" si="33"/>
        <v>99.04</v>
      </c>
      <c r="L1041" s="4"/>
    </row>
    <row r="1042" spans="1:12" ht="15" customHeight="1" x14ac:dyDescent="0.25">
      <c r="A1042" s="142">
        <v>97114</v>
      </c>
      <c r="B1042" s="67" t="s">
        <v>61</v>
      </c>
      <c r="C1042" s="67">
        <v>80513</v>
      </c>
      <c r="D1042" s="68" t="s">
        <v>1104</v>
      </c>
      <c r="E1042" s="17" t="s">
        <v>62</v>
      </c>
      <c r="F1042" s="69">
        <v>2</v>
      </c>
      <c r="G1042" s="16">
        <v>2</v>
      </c>
      <c r="H1042" s="70">
        <v>11.03</v>
      </c>
      <c r="I1042" s="70">
        <v>10</v>
      </c>
      <c r="J1042" s="70">
        <f t="shared" si="32"/>
        <v>21.03</v>
      </c>
      <c r="K1042" s="143">
        <f t="shared" si="33"/>
        <v>42.06</v>
      </c>
      <c r="L1042" s="4"/>
    </row>
    <row r="1043" spans="1:12" ht="30" customHeight="1" x14ac:dyDescent="0.25">
      <c r="A1043" s="142">
        <v>97115</v>
      </c>
      <c r="B1043" s="67" t="s">
        <v>61</v>
      </c>
      <c r="C1043" s="67">
        <v>80517</v>
      </c>
      <c r="D1043" s="68" t="s">
        <v>642</v>
      </c>
      <c r="E1043" s="17" t="s">
        <v>62</v>
      </c>
      <c r="F1043" s="69">
        <v>2</v>
      </c>
      <c r="G1043" s="16">
        <v>2</v>
      </c>
      <c r="H1043" s="70">
        <v>315.57</v>
      </c>
      <c r="I1043" s="70">
        <v>60</v>
      </c>
      <c r="J1043" s="70">
        <f t="shared" si="32"/>
        <v>375.57</v>
      </c>
      <c r="K1043" s="143">
        <f t="shared" si="33"/>
        <v>751.14</v>
      </c>
      <c r="L1043" s="4"/>
    </row>
    <row r="1044" spans="1:12" ht="15" customHeight="1" x14ac:dyDescent="0.25">
      <c r="A1044" s="142">
        <v>97116</v>
      </c>
      <c r="B1044" s="67" t="s">
        <v>61</v>
      </c>
      <c r="C1044" s="67">
        <v>80520</v>
      </c>
      <c r="D1044" s="68" t="s">
        <v>648</v>
      </c>
      <c r="E1044" s="17" t="s">
        <v>121</v>
      </c>
      <c r="F1044" s="69">
        <v>2</v>
      </c>
      <c r="G1044" s="16">
        <v>2</v>
      </c>
      <c r="H1044" s="70">
        <v>6.67</v>
      </c>
      <c r="I1044" s="70">
        <v>7</v>
      </c>
      <c r="J1044" s="70">
        <f t="shared" si="32"/>
        <v>13.67</v>
      </c>
      <c r="K1044" s="143">
        <f t="shared" si="33"/>
        <v>27.34</v>
      </c>
      <c r="L1044" s="4"/>
    </row>
    <row r="1045" spans="1:12" ht="30" customHeight="1" x14ac:dyDescent="0.25">
      <c r="A1045" s="142">
        <v>97117</v>
      </c>
      <c r="B1045" s="96" t="s">
        <v>90</v>
      </c>
      <c r="C1045" s="96" t="s">
        <v>123</v>
      </c>
      <c r="D1045" s="68" t="s">
        <v>651</v>
      </c>
      <c r="E1045" s="17" t="s">
        <v>62</v>
      </c>
      <c r="F1045" s="69">
        <v>2</v>
      </c>
      <c r="G1045" s="16">
        <v>2</v>
      </c>
      <c r="H1045" s="70">
        <v>102.13</v>
      </c>
      <c r="I1045" s="70">
        <v>7</v>
      </c>
      <c r="J1045" s="70">
        <f t="shared" si="32"/>
        <v>109.13</v>
      </c>
      <c r="K1045" s="143">
        <f t="shared" si="33"/>
        <v>218.26</v>
      </c>
      <c r="L1045" s="4"/>
    </row>
    <row r="1046" spans="1:12" ht="30" customHeight="1" x14ac:dyDescent="0.25">
      <c r="A1046" s="142">
        <v>97118</v>
      </c>
      <c r="B1046" s="67" t="s">
        <v>61</v>
      </c>
      <c r="C1046" s="67">
        <v>80526</v>
      </c>
      <c r="D1046" s="68" t="s">
        <v>1105</v>
      </c>
      <c r="E1046" s="17" t="s">
        <v>62</v>
      </c>
      <c r="F1046" s="69">
        <v>2</v>
      </c>
      <c r="G1046" s="16">
        <v>2</v>
      </c>
      <c r="H1046" s="70">
        <v>155.55000000000001</v>
      </c>
      <c r="I1046" s="70">
        <v>5</v>
      </c>
      <c r="J1046" s="70">
        <f t="shared" si="32"/>
        <v>160.55000000000001</v>
      </c>
      <c r="K1046" s="143">
        <f t="shared" si="33"/>
        <v>321.10000000000002</v>
      </c>
      <c r="L1046" s="4"/>
    </row>
    <row r="1047" spans="1:12" ht="30" customHeight="1" thickBot="1" x14ac:dyDescent="0.3">
      <c r="A1047" s="140">
        <v>97119</v>
      </c>
      <c r="B1047" s="61" t="s">
        <v>65</v>
      </c>
      <c r="C1047" s="61">
        <v>95544</v>
      </c>
      <c r="D1047" s="62" t="s">
        <v>852</v>
      </c>
      <c r="E1047" s="63" t="s">
        <v>62</v>
      </c>
      <c r="F1047" s="64">
        <v>2</v>
      </c>
      <c r="G1047" s="65">
        <v>2</v>
      </c>
      <c r="H1047" s="66">
        <v>23.82</v>
      </c>
      <c r="I1047" s="66">
        <v>8</v>
      </c>
      <c r="J1047" s="66">
        <f t="shared" si="32"/>
        <v>31.82</v>
      </c>
      <c r="K1047" s="141">
        <f t="shared" si="33"/>
        <v>63.64</v>
      </c>
      <c r="L1047" s="4"/>
    </row>
    <row r="1048" spans="1:12" ht="20.100000000000001" customHeight="1" thickBot="1" x14ac:dyDescent="0.3">
      <c r="A1048" s="86" t="s">
        <v>1063</v>
      </c>
      <c r="B1048" s="87" t="s">
        <v>65</v>
      </c>
      <c r="C1048" s="88" t="s">
        <v>2</v>
      </c>
      <c r="D1048" s="89" t="s">
        <v>1106</v>
      </c>
      <c r="E1048" s="90" t="s">
        <v>63</v>
      </c>
      <c r="F1048" s="91" t="s">
        <v>2</v>
      </c>
      <c r="G1048" s="87" t="s">
        <v>63</v>
      </c>
      <c r="H1048" s="92">
        <v>0</v>
      </c>
      <c r="I1048" s="92">
        <v>0</v>
      </c>
      <c r="J1048" s="93">
        <f>J1049+J1050+J1051+J1052+J1053+J1054</f>
        <v>397.91999999999996</v>
      </c>
      <c r="K1048" s="94">
        <f>K1049+K1050+K1051+K1052+K1053+K1054</f>
        <v>1080.32</v>
      </c>
      <c r="L1048" s="4"/>
    </row>
    <row r="1049" spans="1:12" ht="15" customHeight="1" x14ac:dyDescent="0.25">
      <c r="A1049" s="138">
        <v>97121</v>
      </c>
      <c r="B1049" s="55" t="s">
        <v>61</v>
      </c>
      <c r="C1049" s="55">
        <v>80556</v>
      </c>
      <c r="D1049" s="56" t="s">
        <v>637</v>
      </c>
      <c r="E1049" s="57" t="s">
        <v>62</v>
      </c>
      <c r="F1049" s="58">
        <v>3</v>
      </c>
      <c r="G1049" s="59">
        <v>3</v>
      </c>
      <c r="H1049" s="60">
        <v>4.32</v>
      </c>
      <c r="I1049" s="60">
        <v>9</v>
      </c>
      <c r="J1049" s="60">
        <f t="shared" si="32"/>
        <v>13.32</v>
      </c>
      <c r="K1049" s="139">
        <f t="shared" si="33"/>
        <v>39.96</v>
      </c>
      <c r="L1049" s="4"/>
    </row>
    <row r="1050" spans="1:12" ht="30" customHeight="1" x14ac:dyDescent="0.25">
      <c r="A1050" s="142">
        <v>97122</v>
      </c>
      <c r="B1050" s="67" t="s">
        <v>65</v>
      </c>
      <c r="C1050" s="67">
        <v>86883</v>
      </c>
      <c r="D1050" s="68" t="s">
        <v>636</v>
      </c>
      <c r="E1050" s="17" t="s">
        <v>62</v>
      </c>
      <c r="F1050" s="69">
        <v>3</v>
      </c>
      <c r="G1050" s="16">
        <v>3</v>
      </c>
      <c r="H1050" s="70">
        <v>8.74</v>
      </c>
      <c r="I1050" s="70">
        <v>2</v>
      </c>
      <c r="J1050" s="70">
        <f t="shared" si="32"/>
        <v>10.74</v>
      </c>
      <c r="K1050" s="143">
        <f t="shared" si="33"/>
        <v>32.22</v>
      </c>
      <c r="L1050" s="4"/>
    </row>
    <row r="1051" spans="1:12" ht="30" customHeight="1" x14ac:dyDescent="0.25">
      <c r="A1051" s="142">
        <v>97123</v>
      </c>
      <c r="B1051" s="67" t="s">
        <v>61</v>
      </c>
      <c r="C1051" s="67">
        <v>80572</v>
      </c>
      <c r="D1051" s="68" t="s">
        <v>634</v>
      </c>
      <c r="E1051" s="17" t="s">
        <v>62</v>
      </c>
      <c r="F1051" s="69">
        <v>3</v>
      </c>
      <c r="G1051" s="16">
        <v>3</v>
      </c>
      <c r="H1051" s="70">
        <v>128.91</v>
      </c>
      <c r="I1051" s="70">
        <v>7</v>
      </c>
      <c r="J1051" s="70">
        <f t="shared" si="32"/>
        <v>135.91</v>
      </c>
      <c r="K1051" s="143">
        <f t="shared" si="33"/>
        <v>407.73</v>
      </c>
      <c r="L1051" s="4"/>
    </row>
    <row r="1052" spans="1:12" ht="30" customHeight="1" x14ac:dyDescent="0.25">
      <c r="A1052" s="142">
        <v>97124</v>
      </c>
      <c r="B1052" s="67" t="s">
        <v>61</v>
      </c>
      <c r="C1052" s="67">
        <v>80580</v>
      </c>
      <c r="D1052" s="68" t="s">
        <v>1107</v>
      </c>
      <c r="E1052" s="17" t="s">
        <v>62</v>
      </c>
      <c r="F1052" s="69">
        <v>3</v>
      </c>
      <c r="G1052" s="16">
        <v>3</v>
      </c>
      <c r="H1052" s="70">
        <v>79.040000000000006</v>
      </c>
      <c r="I1052" s="70">
        <v>5</v>
      </c>
      <c r="J1052" s="70">
        <f t="shared" si="32"/>
        <v>84.04</v>
      </c>
      <c r="K1052" s="143">
        <f t="shared" si="33"/>
        <v>252.12</v>
      </c>
      <c r="L1052" s="4"/>
    </row>
    <row r="1053" spans="1:12" ht="15" customHeight="1" x14ac:dyDescent="0.25">
      <c r="A1053" s="142">
        <v>97125</v>
      </c>
      <c r="B1053" s="67" t="s">
        <v>61</v>
      </c>
      <c r="C1053" s="67">
        <v>80587</v>
      </c>
      <c r="D1053" s="68" t="s">
        <v>1108</v>
      </c>
      <c r="E1053" s="17" t="s">
        <v>62</v>
      </c>
      <c r="F1053" s="69">
        <v>3</v>
      </c>
      <c r="G1053" s="16">
        <v>3</v>
      </c>
      <c r="H1053" s="70">
        <v>87.19</v>
      </c>
      <c r="I1053" s="70">
        <v>10</v>
      </c>
      <c r="J1053" s="70">
        <f t="shared" si="32"/>
        <v>97.19</v>
      </c>
      <c r="K1053" s="143">
        <f t="shared" si="33"/>
        <v>291.57</v>
      </c>
      <c r="L1053" s="4"/>
    </row>
    <row r="1054" spans="1:12" ht="30" customHeight="1" thickBot="1" x14ac:dyDescent="0.3">
      <c r="A1054" s="140">
        <v>97126</v>
      </c>
      <c r="B1054" s="61" t="s">
        <v>61</v>
      </c>
      <c r="C1054" s="61">
        <v>80811</v>
      </c>
      <c r="D1054" s="62" t="s">
        <v>1109</v>
      </c>
      <c r="E1054" s="63" t="s">
        <v>62</v>
      </c>
      <c r="F1054" s="64">
        <v>1</v>
      </c>
      <c r="G1054" s="65">
        <v>1</v>
      </c>
      <c r="H1054" s="66">
        <v>49.72</v>
      </c>
      <c r="I1054" s="66">
        <v>7</v>
      </c>
      <c r="J1054" s="66">
        <f t="shared" si="32"/>
        <v>56.72</v>
      </c>
      <c r="K1054" s="141">
        <f t="shared" si="33"/>
        <v>56.72</v>
      </c>
      <c r="L1054" s="4"/>
    </row>
    <row r="1055" spans="1:12" ht="20.100000000000001" customHeight="1" thickBot="1" x14ac:dyDescent="0.3">
      <c r="A1055" s="86" t="s">
        <v>1064</v>
      </c>
      <c r="B1055" s="87" t="s">
        <v>65</v>
      </c>
      <c r="C1055" s="88" t="s">
        <v>2</v>
      </c>
      <c r="D1055" s="89" t="s">
        <v>118</v>
      </c>
      <c r="E1055" s="90" t="s">
        <v>63</v>
      </c>
      <c r="F1055" s="91" t="s">
        <v>2</v>
      </c>
      <c r="G1055" s="87" t="s">
        <v>63</v>
      </c>
      <c r="H1055" s="92">
        <v>0</v>
      </c>
      <c r="I1055" s="92">
        <v>0</v>
      </c>
      <c r="J1055" s="93">
        <f>J1056+J1057</f>
        <v>302.13</v>
      </c>
      <c r="K1055" s="94">
        <f>K1056+K1057</f>
        <v>501.44</v>
      </c>
      <c r="L1055" s="4"/>
    </row>
    <row r="1056" spans="1:12" ht="15" customHeight="1" x14ac:dyDescent="0.25">
      <c r="A1056" s="138">
        <v>97131</v>
      </c>
      <c r="B1056" s="55" t="s">
        <v>61</v>
      </c>
      <c r="C1056" s="55">
        <v>80926</v>
      </c>
      <c r="D1056" s="56" t="s">
        <v>1110</v>
      </c>
      <c r="E1056" s="57" t="s">
        <v>62</v>
      </c>
      <c r="F1056" s="58">
        <v>1</v>
      </c>
      <c r="G1056" s="59">
        <v>1</v>
      </c>
      <c r="H1056" s="60">
        <v>82.82</v>
      </c>
      <c r="I1056" s="60">
        <v>20</v>
      </c>
      <c r="J1056" s="60">
        <f t="shared" si="32"/>
        <v>102.82</v>
      </c>
      <c r="K1056" s="139">
        <f t="shared" si="33"/>
        <v>102.82</v>
      </c>
      <c r="L1056" s="4"/>
    </row>
    <row r="1057" spans="1:12" ht="15" customHeight="1" thickBot="1" x14ac:dyDescent="0.3">
      <c r="A1057" s="140">
        <v>97132</v>
      </c>
      <c r="B1057" s="61" t="s">
        <v>61</v>
      </c>
      <c r="C1057" s="61">
        <v>80929</v>
      </c>
      <c r="D1057" s="62" t="s">
        <v>1111</v>
      </c>
      <c r="E1057" s="63" t="s">
        <v>62</v>
      </c>
      <c r="F1057" s="64">
        <v>2</v>
      </c>
      <c r="G1057" s="65">
        <v>2</v>
      </c>
      <c r="H1057" s="66">
        <v>169.31</v>
      </c>
      <c r="I1057" s="66">
        <v>30</v>
      </c>
      <c r="J1057" s="66">
        <f t="shared" si="32"/>
        <v>199.31</v>
      </c>
      <c r="K1057" s="141">
        <f t="shared" si="33"/>
        <v>398.62</v>
      </c>
      <c r="L1057" s="4"/>
    </row>
    <row r="1058" spans="1:12" ht="20.100000000000001" customHeight="1" thickBot="1" x14ac:dyDescent="0.3">
      <c r="A1058" s="77" t="s">
        <v>1035</v>
      </c>
      <c r="B1058" s="78" t="s">
        <v>65</v>
      </c>
      <c r="C1058" s="79" t="s">
        <v>2</v>
      </c>
      <c r="D1058" s="80" t="s">
        <v>127</v>
      </c>
      <c r="E1058" s="81" t="s">
        <v>63</v>
      </c>
      <c r="F1058" s="82" t="s">
        <v>2</v>
      </c>
      <c r="G1058" s="78" t="s">
        <v>63</v>
      </c>
      <c r="H1058" s="83">
        <v>0</v>
      </c>
      <c r="I1058" s="83">
        <v>0</v>
      </c>
      <c r="J1058" s="84">
        <f>J1059+J1064+J1067+J1071+J1077+J1082</f>
        <v>428.40000000000003</v>
      </c>
      <c r="K1058" s="85">
        <f>K1059+K1064+K1067+K1071+K1077+K1082</f>
        <v>1296.0900000000001</v>
      </c>
      <c r="L1058" s="4"/>
    </row>
    <row r="1059" spans="1:12" ht="20.100000000000001" customHeight="1" thickBot="1" x14ac:dyDescent="0.3">
      <c r="A1059" s="86" t="s">
        <v>1065</v>
      </c>
      <c r="B1059" s="87" t="s">
        <v>65</v>
      </c>
      <c r="C1059" s="88" t="s">
        <v>2</v>
      </c>
      <c r="D1059" s="89" t="s">
        <v>854</v>
      </c>
      <c r="E1059" s="90" t="s">
        <v>63</v>
      </c>
      <c r="F1059" s="91" t="s">
        <v>2</v>
      </c>
      <c r="G1059" s="87" t="s">
        <v>63</v>
      </c>
      <c r="H1059" s="92">
        <v>0</v>
      </c>
      <c r="I1059" s="92">
        <v>0</v>
      </c>
      <c r="J1059" s="93">
        <f>J1060+J1061+J1062+J1063</f>
        <v>77.94</v>
      </c>
      <c r="K1059" s="94">
        <f>K1060+K1061+K1062+K1063</f>
        <v>480.53</v>
      </c>
      <c r="L1059" s="4"/>
    </row>
    <row r="1060" spans="1:12" ht="15" customHeight="1" x14ac:dyDescent="0.25">
      <c r="A1060" s="138">
        <v>97211</v>
      </c>
      <c r="B1060" s="55" t="s">
        <v>61</v>
      </c>
      <c r="C1060" s="55">
        <v>81003</v>
      </c>
      <c r="D1060" s="56" t="s">
        <v>656</v>
      </c>
      <c r="E1060" s="57" t="s">
        <v>76</v>
      </c>
      <c r="F1060" s="58">
        <v>7</v>
      </c>
      <c r="G1060" s="59">
        <v>7</v>
      </c>
      <c r="H1060" s="60">
        <v>4.1900000000000004</v>
      </c>
      <c r="I1060" s="60">
        <v>4</v>
      </c>
      <c r="J1060" s="60">
        <f t="shared" ref="J1060:J1118" si="34">H1060+I1060</f>
        <v>8.1900000000000013</v>
      </c>
      <c r="K1060" s="139">
        <f t="shared" ref="K1060:K1118" si="35">F1060*J1060</f>
        <v>57.330000000000013</v>
      </c>
      <c r="L1060" s="4"/>
    </row>
    <row r="1061" spans="1:12" ht="45" customHeight="1" x14ac:dyDescent="0.25">
      <c r="A1061" s="142">
        <v>97212</v>
      </c>
      <c r="B1061" s="67" t="s">
        <v>65</v>
      </c>
      <c r="C1061" s="67">
        <v>89447</v>
      </c>
      <c r="D1061" s="68" t="s">
        <v>1112</v>
      </c>
      <c r="E1061" s="17" t="s">
        <v>76</v>
      </c>
      <c r="F1061" s="69">
        <v>2</v>
      </c>
      <c r="G1061" s="16">
        <v>2</v>
      </c>
      <c r="H1061" s="70">
        <v>12.16</v>
      </c>
      <c r="I1061" s="70">
        <v>0.85</v>
      </c>
      <c r="J1061" s="70">
        <f t="shared" si="34"/>
        <v>13.01</v>
      </c>
      <c r="K1061" s="143">
        <f t="shared" si="35"/>
        <v>26.02</v>
      </c>
      <c r="L1061" s="4"/>
    </row>
    <row r="1062" spans="1:12" ht="45" customHeight="1" x14ac:dyDescent="0.25">
      <c r="A1062" s="142">
        <v>97213</v>
      </c>
      <c r="B1062" s="67" t="s">
        <v>65</v>
      </c>
      <c r="C1062" s="67">
        <v>89449</v>
      </c>
      <c r="D1062" s="68" t="s">
        <v>657</v>
      </c>
      <c r="E1062" s="17" t="s">
        <v>76</v>
      </c>
      <c r="F1062" s="69">
        <v>7</v>
      </c>
      <c r="G1062" s="16">
        <v>7</v>
      </c>
      <c r="H1062" s="70">
        <v>20.86</v>
      </c>
      <c r="I1062" s="70">
        <v>1</v>
      </c>
      <c r="J1062" s="70">
        <f t="shared" si="34"/>
        <v>21.86</v>
      </c>
      <c r="K1062" s="143">
        <f t="shared" si="35"/>
        <v>153.01999999999998</v>
      </c>
      <c r="L1062" s="4"/>
    </row>
    <row r="1063" spans="1:12" ht="15" customHeight="1" thickBot="1" x14ac:dyDescent="0.3">
      <c r="A1063" s="140">
        <v>97214</v>
      </c>
      <c r="B1063" s="61" t="s">
        <v>61</v>
      </c>
      <c r="C1063" s="61">
        <v>81007</v>
      </c>
      <c r="D1063" s="62" t="s">
        <v>147</v>
      </c>
      <c r="E1063" s="63" t="s">
        <v>76</v>
      </c>
      <c r="F1063" s="64">
        <v>7</v>
      </c>
      <c r="G1063" s="65">
        <v>7</v>
      </c>
      <c r="H1063" s="66">
        <v>24.88</v>
      </c>
      <c r="I1063" s="66">
        <v>10</v>
      </c>
      <c r="J1063" s="66">
        <f t="shared" si="34"/>
        <v>34.879999999999995</v>
      </c>
      <c r="K1063" s="141">
        <f t="shared" si="35"/>
        <v>244.15999999999997</v>
      </c>
      <c r="L1063" s="4"/>
    </row>
    <row r="1064" spans="1:12" ht="20.100000000000001" customHeight="1" thickBot="1" x14ac:dyDescent="0.3">
      <c r="A1064" s="86" t="s">
        <v>1066</v>
      </c>
      <c r="B1064" s="87" t="s">
        <v>65</v>
      </c>
      <c r="C1064" s="88" t="s">
        <v>2</v>
      </c>
      <c r="D1064" s="89" t="s">
        <v>669</v>
      </c>
      <c r="E1064" s="90" t="s">
        <v>63</v>
      </c>
      <c r="F1064" s="91" t="s">
        <v>2</v>
      </c>
      <c r="G1064" s="87" t="s">
        <v>63</v>
      </c>
      <c r="H1064" s="92">
        <v>0</v>
      </c>
      <c r="I1064" s="92">
        <v>0</v>
      </c>
      <c r="J1064" s="93">
        <f>J1065+J1066</f>
        <v>14.850000000000001</v>
      </c>
      <c r="K1064" s="94">
        <f>K1065+K1066</f>
        <v>72.820000000000007</v>
      </c>
      <c r="L1064" s="4"/>
    </row>
    <row r="1065" spans="1:12" ht="30" customHeight="1" x14ac:dyDescent="0.25">
      <c r="A1065" s="138">
        <v>97221</v>
      </c>
      <c r="B1065" s="55" t="s">
        <v>61</v>
      </c>
      <c r="C1065" s="55">
        <v>81066</v>
      </c>
      <c r="D1065" s="56" t="s">
        <v>670</v>
      </c>
      <c r="E1065" s="57" t="s">
        <v>62</v>
      </c>
      <c r="F1065" s="58">
        <v>2</v>
      </c>
      <c r="G1065" s="59">
        <v>2</v>
      </c>
      <c r="H1065" s="60">
        <v>1.07</v>
      </c>
      <c r="I1065" s="60">
        <v>3</v>
      </c>
      <c r="J1065" s="60">
        <f t="shared" si="34"/>
        <v>4.07</v>
      </c>
      <c r="K1065" s="139">
        <f t="shared" si="35"/>
        <v>8.14</v>
      </c>
      <c r="L1065" s="4"/>
    </row>
    <row r="1066" spans="1:12" ht="30" customHeight="1" thickBot="1" x14ac:dyDescent="0.3">
      <c r="A1066" s="140">
        <v>97222</v>
      </c>
      <c r="B1066" s="61" t="s">
        <v>61</v>
      </c>
      <c r="C1066" s="61">
        <v>81069</v>
      </c>
      <c r="D1066" s="62" t="s">
        <v>671</v>
      </c>
      <c r="E1066" s="63" t="s">
        <v>62</v>
      </c>
      <c r="F1066" s="64">
        <v>6</v>
      </c>
      <c r="G1066" s="65">
        <v>6</v>
      </c>
      <c r="H1066" s="66">
        <v>5.78</v>
      </c>
      <c r="I1066" s="66">
        <v>5</v>
      </c>
      <c r="J1066" s="66">
        <f t="shared" si="34"/>
        <v>10.780000000000001</v>
      </c>
      <c r="K1066" s="141">
        <f t="shared" si="35"/>
        <v>64.680000000000007</v>
      </c>
      <c r="L1066" s="4"/>
    </row>
    <row r="1067" spans="1:12" ht="20.100000000000001" customHeight="1" thickBot="1" x14ac:dyDescent="0.3">
      <c r="A1067" s="86" t="s">
        <v>1067</v>
      </c>
      <c r="B1067" s="87" t="s">
        <v>65</v>
      </c>
      <c r="C1067" s="88" t="s">
        <v>2</v>
      </c>
      <c r="D1067" s="89" t="s">
        <v>165</v>
      </c>
      <c r="E1067" s="90" t="s">
        <v>63</v>
      </c>
      <c r="F1067" s="91" t="s">
        <v>2</v>
      </c>
      <c r="G1067" s="87" t="s">
        <v>63</v>
      </c>
      <c r="H1067" s="92">
        <v>0</v>
      </c>
      <c r="I1067" s="92">
        <v>0</v>
      </c>
      <c r="J1067" s="93">
        <f>J1068+J1069+J1070</f>
        <v>46.69</v>
      </c>
      <c r="K1067" s="94">
        <f>K1068+K1069+K1070</f>
        <v>78.09</v>
      </c>
      <c r="L1067" s="4"/>
    </row>
    <row r="1068" spans="1:12" ht="15" customHeight="1" x14ac:dyDescent="0.25">
      <c r="A1068" s="138">
        <v>97231</v>
      </c>
      <c r="B1068" s="55" t="s">
        <v>61</v>
      </c>
      <c r="C1068" s="55">
        <v>81165</v>
      </c>
      <c r="D1068" s="56" t="s">
        <v>858</v>
      </c>
      <c r="E1068" s="57" t="s">
        <v>62</v>
      </c>
      <c r="F1068" s="58">
        <v>2</v>
      </c>
      <c r="G1068" s="59">
        <v>2</v>
      </c>
      <c r="H1068" s="60">
        <v>6.28</v>
      </c>
      <c r="I1068" s="60">
        <v>6</v>
      </c>
      <c r="J1068" s="60">
        <f t="shared" si="34"/>
        <v>12.280000000000001</v>
      </c>
      <c r="K1068" s="139">
        <f t="shared" si="35"/>
        <v>24.560000000000002</v>
      </c>
      <c r="L1068" s="4"/>
    </row>
    <row r="1069" spans="1:12" ht="15" customHeight="1" x14ac:dyDescent="0.25">
      <c r="A1069" s="142">
        <v>97232</v>
      </c>
      <c r="B1069" s="67" t="s">
        <v>61</v>
      </c>
      <c r="C1069" s="67">
        <v>81184</v>
      </c>
      <c r="D1069" s="68" t="s">
        <v>1113</v>
      </c>
      <c r="E1069" s="17" t="s">
        <v>62</v>
      </c>
      <c r="F1069" s="69">
        <v>2</v>
      </c>
      <c r="G1069" s="16">
        <v>2</v>
      </c>
      <c r="H1069" s="70">
        <v>14.12</v>
      </c>
      <c r="I1069" s="70">
        <v>5</v>
      </c>
      <c r="J1069" s="70">
        <f t="shared" si="34"/>
        <v>19.119999999999997</v>
      </c>
      <c r="K1069" s="143">
        <f t="shared" si="35"/>
        <v>38.239999999999995</v>
      </c>
      <c r="L1069" s="4"/>
    </row>
    <row r="1070" spans="1:12" ht="15" customHeight="1" thickBot="1" x14ac:dyDescent="0.3">
      <c r="A1070" s="140">
        <v>97233</v>
      </c>
      <c r="B1070" s="61" t="s">
        <v>61</v>
      </c>
      <c r="C1070" s="61">
        <v>81182</v>
      </c>
      <c r="D1070" s="62" t="s">
        <v>1114</v>
      </c>
      <c r="E1070" s="63" t="s">
        <v>62</v>
      </c>
      <c r="F1070" s="64">
        <v>1</v>
      </c>
      <c r="G1070" s="65">
        <v>1</v>
      </c>
      <c r="H1070" s="66">
        <v>10.29</v>
      </c>
      <c r="I1070" s="66">
        <v>5</v>
      </c>
      <c r="J1070" s="66">
        <f t="shared" si="34"/>
        <v>15.29</v>
      </c>
      <c r="K1070" s="141">
        <f t="shared" si="35"/>
        <v>15.29</v>
      </c>
      <c r="L1070" s="4"/>
    </row>
    <row r="1071" spans="1:12" ht="20.100000000000001" customHeight="1" thickBot="1" x14ac:dyDescent="0.3">
      <c r="A1071" s="86" t="s">
        <v>1068</v>
      </c>
      <c r="B1071" s="87" t="s">
        <v>65</v>
      </c>
      <c r="C1071" s="88" t="s">
        <v>2</v>
      </c>
      <c r="D1071" s="89" t="s">
        <v>166</v>
      </c>
      <c r="E1071" s="90" t="s">
        <v>63</v>
      </c>
      <c r="F1071" s="91" t="s">
        <v>2</v>
      </c>
      <c r="G1071" s="87" t="s">
        <v>63</v>
      </c>
      <c r="H1071" s="92">
        <v>0</v>
      </c>
      <c r="I1071" s="92">
        <v>0</v>
      </c>
      <c r="J1071" s="93">
        <f>J1072+J1073+J1074+J1075+J1076</f>
        <v>77.33</v>
      </c>
      <c r="K1071" s="94">
        <f>K1072+K1073+K1074+K1075+K1076</f>
        <v>254.77</v>
      </c>
      <c r="L1071" s="4"/>
    </row>
    <row r="1072" spans="1:12" ht="45" customHeight="1" x14ac:dyDescent="0.25">
      <c r="A1072" s="138">
        <v>97241</v>
      </c>
      <c r="B1072" s="55" t="s">
        <v>65</v>
      </c>
      <c r="C1072" s="55">
        <v>89481</v>
      </c>
      <c r="D1072" s="56" t="s">
        <v>661</v>
      </c>
      <c r="E1072" s="57" t="s">
        <v>62</v>
      </c>
      <c r="F1072" s="58">
        <v>6</v>
      </c>
      <c r="G1072" s="59">
        <v>6</v>
      </c>
      <c r="H1072" s="60">
        <v>2.79</v>
      </c>
      <c r="I1072" s="60">
        <v>2</v>
      </c>
      <c r="J1072" s="60">
        <f t="shared" si="34"/>
        <v>4.79</v>
      </c>
      <c r="K1072" s="139">
        <f t="shared" si="35"/>
        <v>28.740000000000002</v>
      </c>
      <c r="L1072" s="4"/>
    </row>
    <row r="1073" spans="1:12" ht="45" customHeight="1" x14ac:dyDescent="0.25">
      <c r="A1073" s="142">
        <v>97242</v>
      </c>
      <c r="B1073" s="67" t="s">
        <v>65</v>
      </c>
      <c r="C1073" s="67">
        <v>89501</v>
      </c>
      <c r="D1073" s="68" t="s">
        <v>662</v>
      </c>
      <c r="E1073" s="17" t="s">
        <v>62</v>
      </c>
      <c r="F1073" s="69">
        <v>6</v>
      </c>
      <c r="G1073" s="16">
        <v>6</v>
      </c>
      <c r="H1073" s="70">
        <v>10.48</v>
      </c>
      <c r="I1073" s="70">
        <v>4</v>
      </c>
      <c r="J1073" s="70">
        <f t="shared" si="34"/>
        <v>14.48</v>
      </c>
      <c r="K1073" s="143">
        <f t="shared" si="35"/>
        <v>86.88</v>
      </c>
      <c r="L1073" s="4"/>
    </row>
    <row r="1074" spans="1:12" ht="15" customHeight="1" x14ac:dyDescent="0.25">
      <c r="A1074" s="142">
        <v>97243</v>
      </c>
      <c r="B1074" s="67" t="s">
        <v>61</v>
      </c>
      <c r="C1074" s="67">
        <v>81325</v>
      </c>
      <c r="D1074" s="68" t="s">
        <v>860</v>
      </c>
      <c r="E1074" s="17" t="s">
        <v>62</v>
      </c>
      <c r="F1074" s="69">
        <v>2</v>
      </c>
      <c r="G1074" s="16">
        <v>2</v>
      </c>
      <c r="H1074" s="70">
        <v>26.17</v>
      </c>
      <c r="I1074" s="70">
        <v>10</v>
      </c>
      <c r="J1074" s="70">
        <f t="shared" si="34"/>
        <v>36.17</v>
      </c>
      <c r="K1074" s="143">
        <f t="shared" si="35"/>
        <v>72.34</v>
      </c>
      <c r="L1074" s="4"/>
    </row>
    <row r="1075" spans="1:12" ht="45" customHeight="1" x14ac:dyDescent="0.25">
      <c r="A1075" s="142">
        <v>97244</v>
      </c>
      <c r="B1075" s="67" t="s">
        <v>65</v>
      </c>
      <c r="C1075" s="67">
        <v>103974</v>
      </c>
      <c r="D1075" s="68" t="s">
        <v>1115</v>
      </c>
      <c r="E1075" s="17" t="s">
        <v>62</v>
      </c>
      <c r="F1075" s="69">
        <v>1</v>
      </c>
      <c r="G1075" s="16">
        <v>1</v>
      </c>
      <c r="H1075" s="70">
        <v>8.66</v>
      </c>
      <c r="I1075" s="70">
        <v>2</v>
      </c>
      <c r="J1075" s="70">
        <f t="shared" si="34"/>
        <v>10.66</v>
      </c>
      <c r="K1075" s="143">
        <f t="shared" si="35"/>
        <v>10.66</v>
      </c>
      <c r="L1075" s="4"/>
    </row>
    <row r="1076" spans="1:12" ht="30" customHeight="1" thickBot="1" x14ac:dyDescent="0.3">
      <c r="A1076" s="140">
        <v>97245</v>
      </c>
      <c r="B1076" s="61" t="s">
        <v>61</v>
      </c>
      <c r="C1076" s="61">
        <v>81360</v>
      </c>
      <c r="D1076" s="62" t="s">
        <v>862</v>
      </c>
      <c r="E1076" s="63" t="s">
        <v>62</v>
      </c>
      <c r="F1076" s="64">
        <v>5</v>
      </c>
      <c r="G1076" s="65">
        <v>5</v>
      </c>
      <c r="H1076" s="66">
        <v>7.23</v>
      </c>
      <c r="I1076" s="66">
        <v>4</v>
      </c>
      <c r="J1076" s="66">
        <f t="shared" si="34"/>
        <v>11.23</v>
      </c>
      <c r="K1076" s="141">
        <f t="shared" si="35"/>
        <v>56.150000000000006</v>
      </c>
      <c r="L1076" s="4"/>
    </row>
    <row r="1077" spans="1:12" ht="20.100000000000001" customHeight="1" thickBot="1" x14ac:dyDescent="0.3">
      <c r="A1077" s="86" t="s">
        <v>1069</v>
      </c>
      <c r="B1077" s="87" t="s">
        <v>65</v>
      </c>
      <c r="C1077" s="88" t="s">
        <v>2</v>
      </c>
      <c r="D1077" s="89" t="s">
        <v>129</v>
      </c>
      <c r="E1077" s="90" t="s">
        <v>63</v>
      </c>
      <c r="F1077" s="91" t="s">
        <v>2</v>
      </c>
      <c r="G1077" s="87" t="s">
        <v>63</v>
      </c>
      <c r="H1077" s="92">
        <v>0</v>
      </c>
      <c r="I1077" s="92">
        <v>0</v>
      </c>
      <c r="J1077" s="93">
        <f>J1078+J1079+J1080+J1081</f>
        <v>82.04</v>
      </c>
      <c r="K1077" s="94">
        <f>K1078+K1079+K1080+K1081</f>
        <v>150.78000000000003</v>
      </c>
      <c r="L1077" s="4"/>
    </row>
    <row r="1078" spans="1:12" ht="45" customHeight="1" x14ac:dyDescent="0.25">
      <c r="A1078" s="138">
        <v>97251</v>
      </c>
      <c r="B1078" s="55" t="s">
        <v>65</v>
      </c>
      <c r="C1078" s="55">
        <v>89617</v>
      </c>
      <c r="D1078" s="56" t="s">
        <v>1116</v>
      </c>
      <c r="E1078" s="57" t="s">
        <v>62</v>
      </c>
      <c r="F1078" s="58">
        <v>2</v>
      </c>
      <c r="G1078" s="59">
        <v>2</v>
      </c>
      <c r="H1078" s="60">
        <v>4.18</v>
      </c>
      <c r="I1078" s="60">
        <v>3</v>
      </c>
      <c r="J1078" s="60">
        <f t="shared" si="34"/>
        <v>7.18</v>
      </c>
      <c r="K1078" s="139">
        <f t="shared" si="35"/>
        <v>14.36</v>
      </c>
      <c r="L1078" s="4"/>
    </row>
    <row r="1079" spans="1:12" ht="15" customHeight="1" x14ac:dyDescent="0.25">
      <c r="A1079" s="142">
        <v>97252</v>
      </c>
      <c r="B1079" s="67" t="s">
        <v>61</v>
      </c>
      <c r="C1079" s="67">
        <v>81405</v>
      </c>
      <c r="D1079" s="68" t="s">
        <v>865</v>
      </c>
      <c r="E1079" s="17" t="s">
        <v>62</v>
      </c>
      <c r="F1079" s="69">
        <v>2</v>
      </c>
      <c r="G1079" s="16">
        <v>2</v>
      </c>
      <c r="H1079" s="70">
        <v>11.75</v>
      </c>
      <c r="I1079" s="70">
        <v>10</v>
      </c>
      <c r="J1079" s="70">
        <f t="shared" si="34"/>
        <v>21.75</v>
      </c>
      <c r="K1079" s="143">
        <f t="shared" si="35"/>
        <v>43.5</v>
      </c>
      <c r="L1079" s="4"/>
    </row>
    <row r="1080" spans="1:12" ht="15" customHeight="1" x14ac:dyDescent="0.25">
      <c r="A1080" s="142">
        <v>97253</v>
      </c>
      <c r="B1080" s="67" t="s">
        <v>61</v>
      </c>
      <c r="C1080" s="67">
        <v>81406</v>
      </c>
      <c r="D1080" s="68" t="s">
        <v>1117</v>
      </c>
      <c r="E1080" s="17" t="s">
        <v>62</v>
      </c>
      <c r="F1080" s="69">
        <v>2</v>
      </c>
      <c r="G1080" s="16">
        <v>2</v>
      </c>
      <c r="H1080" s="70">
        <v>29.81</v>
      </c>
      <c r="I1080" s="70">
        <v>10</v>
      </c>
      <c r="J1080" s="70">
        <f t="shared" si="34"/>
        <v>39.81</v>
      </c>
      <c r="K1080" s="143">
        <f t="shared" si="35"/>
        <v>79.62</v>
      </c>
      <c r="L1080" s="4"/>
    </row>
    <row r="1081" spans="1:12" ht="30" customHeight="1" thickBot="1" x14ac:dyDescent="0.3">
      <c r="A1081" s="140">
        <v>97254</v>
      </c>
      <c r="B1081" s="61" t="s">
        <v>61</v>
      </c>
      <c r="C1081" s="61">
        <v>81442</v>
      </c>
      <c r="D1081" s="62" t="s">
        <v>1118</v>
      </c>
      <c r="E1081" s="63" t="s">
        <v>62</v>
      </c>
      <c r="F1081" s="64">
        <v>1</v>
      </c>
      <c r="G1081" s="65">
        <v>1</v>
      </c>
      <c r="H1081" s="66">
        <v>6.3</v>
      </c>
      <c r="I1081" s="66">
        <v>7</v>
      </c>
      <c r="J1081" s="66">
        <f t="shared" si="34"/>
        <v>13.3</v>
      </c>
      <c r="K1081" s="141">
        <f t="shared" si="35"/>
        <v>13.3</v>
      </c>
      <c r="L1081" s="4"/>
    </row>
    <row r="1082" spans="1:12" ht="20.100000000000001" customHeight="1" thickBot="1" x14ac:dyDescent="0.3">
      <c r="A1082" s="86" t="s">
        <v>1070</v>
      </c>
      <c r="B1082" s="87" t="s">
        <v>65</v>
      </c>
      <c r="C1082" s="88" t="s">
        <v>2</v>
      </c>
      <c r="D1082" s="89" t="s">
        <v>130</v>
      </c>
      <c r="E1082" s="90" t="s">
        <v>63</v>
      </c>
      <c r="F1082" s="91" t="s">
        <v>2</v>
      </c>
      <c r="G1082" s="87" t="s">
        <v>63</v>
      </c>
      <c r="H1082" s="92">
        <v>0</v>
      </c>
      <c r="I1082" s="92">
        <v>0</v>
      </c>
      <c r="J1082" s="93">
        <f>J1083+J1084</f>
        <v>129.55000000000001</v>
      </c>
      <c r="K1082" s="94">
        <f>K1083+K1084</f>
        <v>259.10000000000002</v>
      </c>
      <c r="L1082" s="4"/>
    </row>
    <row r="1083" spans="1:12" ht="15" customHeight="1" x14ac:dyDescent="0.25">
      <c r="A1083" s="138">
        <v>97261</v>
      </c>
      <c r="B1083" s="55" t="s">
        <v>61</v>
      </c>
      <c r="C1083" s="55">
        <v>81501</v>
      </c>
      <c r="D1083" s="56" t="s">
        <v>867</v>
      </c>
      <c r="E1083" s="57" t="s">
        <v>62</v>
      </c>
      <c r="F1083" s="58">
        <v>2</v>
      </c>
      <c r="G1083" s="59">
        <v>2</v>
      </c>
      <c r="H1083" s="60">
        <v>61.6</v>
      </c>
      <c r="I1083" s="60">
        <v>0</v>
      </c>
      <c r="J1083" s="60">
        <f t="shared" si="34"/>
        <v>61.6</v>
      </c>
      <c r="K1083" s="139">
        <f t="shared" si="35"/>
        <v>123.2</v>
      </c>
      <c r="L1083" s="4"/>
    </row>
    <row r="1084" spans="1:12" ht="15" customHeight="1" thickBot="1" x14ac:dyDescent="0.3">
      <c r="A1084" s="140">
        <v>97262</v>
      </c>
      <c r="B1084" s="61" t="s">
        <v>61</v>
      </c>
      <c r="C1084" s="61">
        <v>81504</v>
      </c>
      <c r="D1084" s="62" t="s">
        <v>673</v>
      </c>
      <c r="E1084" s="63" t="s">
        <v>62</v>
      </c>
      <c r="F1084" s="64">
        <v>2</v>
      </c>
      <c r="G1084" s="65">
        <v>2</v>
      </c>
      <c r="H1084" s="66">
        <v>67.95</v>
      </c>
      <c r="I1084" s="66">
        <v>0</v>
      </c>
      <c r="J1084" s="66">
        <f t="shared" si="34"/>
        <v>67.95</v>
      </c>
      <c r="K1084" s="141">
        <f t="shared" si="35"/>
        <v>135.9</v>
      </c>
      <c r="L1084" s="4"/>
    </row>
    <row r="1085" spans="1:12" ht="20.100000000000001" customHeight="1" thickBot="1" x14ac:dyDescent="0.3">
      <c r="A1085" s="77" t="s">
        <v>1036</v>
      </c>
      <c r="B1085" s="78" t="s">
        <v>65</v>
      </c>
      <c r="C1085" s="79" t="s">
        <v>2</v>
      </c>
      <c r="D1085" s="80" t="s">
        <v>681</v>
      </c>
      <c r="E1085" s="81" t="s">
        <v>63</v>
      </c>
      <c r="F1085" s="82" t="s">
        <v>2</v>
      </c>
      <c r="G1085" s="78" t="s">
        <v>63</v>
      </c>
      <c r="H1085" s="83">
        <v>0</v>
      </c>
      <c r="I1085" s="83">
        <v>0</v>
      </c>
      <c r="J1085" s="84">
        <f>J1086+J1090+J1092+J1097+J1099+J1101</f>
        <v>264.96000000000004</v>
      </c>
      <c r="K1085" s="85">
        <f>K1086+K1090+K1092+K1097+K1099+K1101</f>
        <v>999.09000000000015</v>
      </c>
      <c r="L1085" s="4"/>
    </row>
    <row r="1086" spans="1:12" ht="20.100000000000001" customHeight="1" thickBot="1" x14ac:dyDescent="0.3">
      <c r="A1086" s="86" t="s">
        <v>1071</v>
      </c>
      <c r="B1086" s="87" t="s">
        <v>65</v>
      </c>
      <c r="C1086" s="88" t="s">
        <v>2</v>
      </c>
      <c r="D1086" s="89" t="s">
        <v>698</v>
      </c>
      <c r="E1086" s="90" t="s">
        <v>63</v>
      </c>
      <c r="F1086" s="91" t="s">
        <v>2</v>
      </c>
      <c r="G1086" s="87" t="s">
        <v>63</v>
      </c>
      <c r="H1086" s="92">
        <v>0</v>
      </c>
      <c r="I1086" s="92">
        <v>0</v>
      </c>
      <c r="J1086" s="93">
        <f>J1087+J1088+J1089</f>
        <v>113.09</v>
      </c>
      <c r="K1086" s="94">
        <f>K1087+K1088+K1089</f>
        <v>339.27</v>
      </c>
      <c r="L1086" s="4"/>
    </row>
    <row r="1087" spans="1:12" ht="15" customHeight="1" x14ac:dyDescent="0.25">
      <c r="A1087" s="138">
        <v>97311</v>
      </c>
      <c r="B1087" s="55" t="s">
        <v>61</v>
      </c>
      <c r="C1087" s="55">
        <v>81663</v>
      </c>
      <c r="D1087" s="56" t="s">
        <v>699</v>
      </c>
      <c r="E1087" s="57" t="s">
        <v>62</v>
      </c>
      <c r="F1087" s="58">
        <v>3</v>
      </c>
      <c r="G1087" s="59">
        <v>3</v>
      </c>
      <c r="H1087" s="60">
        <v>38.479999999999997</v>
      </c>
      <c r="I1087" s="60">
        <v>8</v>
      </c>
      <c r="J1087" s="60">
        <f t="shared" si="34"/>
        <v>46.48</v>
      </c>
      <c r="K1087" s="139">
        <f t="shared" si="35"/>
        <v>139.44</v>
      </c>
      <c r="L1087" s="4"/>
    </row>
    <row r="1088" spans="1:12" ht="15" customHeight="1" x14ac:dyDescent="0.25">
      <c r="A1088" s="142">
        <v>97312</v>
      </c>
      <c r="B1088" s="67" t="s">
        <v>61</v>
      </c>
      <c r="C1088" s="67">
        <v>81696</v>
      </c>
      <c r="D1088" s="68" t="s">
        <v>1119</v>
      </c>
      <c r="E1088" s="17" t="s">
        <v>76</v>
      </c>
      <c r="F1088" s="69">
        <v>3</v>
      </c>
      <c r="G1088" s="16">
        <v>3</v>
      </c>
      <c r="H1088" s="70">
        <v>38.049999999999997</v>
      </c>
      <c r="I1088" s="70">
        <v>20</v>
      </c>
      <c r="J1088" s="70">
        <f t="shared" si="34"/>
        <v>58.05</v>
      </c>
      <c r="K1088" s="143">
        <f t="shared" si="35"/>
        <v>174.14999999999998</v>
      </c>
      <c r="L1088" s="4"/>
    </row>
    <row r="1089" spans="1:12" ht="15" customHeight="1" thickBot="1" x14ac:dyDescent="0.3">
      <c r="A1089" s="140">
        <v>97313</v>
      </c>
      <c r="B1089" s="61" t="s">
        <v>61</v>
      </c>
      <c r="C1089" s="61">
        <v>81791</v>
      </c>
      <c r="D1089" s="62" t="s">
        <v>1120</v>
      </c>
      <c r="E1089" s="63" t="s">
        <v>62</v>
      </c>
      <c r="F1089" s="64">
        <v>3</v>
      </c>
      <c r="G1089" s="65">
        <v>3</v>
      </c>
      <c r="H1089" s="66">
        <v>6.56</v>
      </c>
      <c r="I1089" s="66">
        <v>2</v>
      </c>
      <c r="J1089" s="66">
        <f t="shared" si="34"/>
        <v>8.5599999999999987</v>
      </c>
      <c r="K1089" s="141">
        <f t="shared" si="35"/>
        <v>25.679999999999996</v>
      </c>
      <c r="L1089" s="4"/>
    </row>
    <row r="1090" spans="1:12" ht="20.100000000000001" customHeight="1" thickBot="1" x14ac:dyDescent="0.3">
      <c r="A1090" s="86" t="s">
        <v>1072</v>
      </c>
      <c r="B1090" s="87" t="s">
        <v>65</v>
      </c>
      <c r="C1090" s="88" t="s">
        <v>2</v>
      </c>
      <c r="D1090" s="89" t="s">
        <v>133</v>
      </c>
      <c r="E1090" s="90" t="s">
        <v>63</v>
      </c>
      <c r="F1090" s="91" t="s">
        <v>2</v>
      </c>
      <c r="G1090" s="87" t="s">
        <v>63</v>
      </c>
      <c r="H1090" s="92">
        <v>0</v>
      </c>
      <c r="I1090" s="92">
        <v>0</v>
      </c>
      <c r="J1090" s="93">
        <f>J1091</f>
        <v>15.870000000000001</v>
      </c>
      <c r="K1090" s="94">
        <f>K1091</f>
        <v>47.61</v>
      </c>
      <c r="L1090" s="4"/>
    </row>
    <row r="1091" spans="1:12" ht="15" customHeight="1" thickBot="1" x14ac:dyDescent="0.3">
      <c r="A1091" s="144">
        <v>97321</v>
      </c>
      <c r="B1091" s="71" t="s">
        <v>61</v>
      </c>
      <c r="C1091" s="71">
        <v>81730</v>
      </c>
      <c r="D1091" s="72" t="s">
        <v>684</v>
      </c>
      <c r="E1091" s="73" t="s">
        <v>62</v>
      </c>
      <c r="F1091" s="74">
        <v>3</v>
      </c>
      <c r="G1091" s="75">
        <v>3</v>
      </c>
      <c r="H1091" s="76">
        <v>5.87</v>
      </c>
      <c r="I1091" s="76">
        <v>10</v>
      </c>
      <c r="J1091" s="76">
        <f t="shared" si="34"/>
        <v>15.870000000000001</v>
      </c>
      <c r="K1091" s="145">
        <f t="shared" si="35"/>
        <v>47.61</v>
      </c>
      <c r="L1091" s="4"/>
    </row>
    <row r="1092" spans="1:12" ht="20.100000000000001" customHeight="1" thickBot="1" x14ac:dyDescent="0.3">
      <c r="A1092" s="86" t="s">
        <v>1073</v>
      </c>
      <c r="B1092" s="87" t="s">
        <v>65</v>
      </c>
      <c r="C1092" s="88" t="s">
        <v>2</v>
      </c>
      <c r="D1092" s="89" t="s">
        <v>128</v>
      </c>
      <c r="E1092" s="90" t="s">
        <v>63</v>
      </c>
      <c r="F1092" s="91" t="s">
        <v>2</v>
      </c>
      <c r="G1092" s="87" t="s">
        <v>63</v>
      </c>
      <c r="H1092" s="92">
        <v>0</v>
      </c>
      <c r="I1092" s="92">
        <v>0</v>
      </c>
      <c r="J1092" s="93">
        <f>J1093+J1094+J1095+J1096</f>
        <v>55.3</v>
      </c>
      <c r="K1092" s="94">
        <f>K1093+K1094+K1095+K1096</f>
        <v>150.39999999999998</v>
      </c>
      <c r="L1092" s="4"/>
    </row>
    <row r="1093" spans="1:12" ht="60" customHeight="1" x14ac:dyDescent="0.25">
      <c r="A1093" s="138">
        <v>97331</v>
      </c>
      <c r="B1093" s="55" t="s">
        <v>65</v>
      </c>
      <c r="C1093" s="55">
        <v>89726</v>
      </c>
      <c r="D1093" s="56" t="s">
        <v>1121</v>
      </c>
      <c r="E1093" s="57" t="s">
        <v>62</v>
      </c>
      <c r="F1093" s="58">
        <v>2</v>
      </c>
      <c r="G1093" s="59">
        <v>2</v>
      </c>
      <c r="H1093" s="60">
        <v>5.26</v>
      </c>
      <c r="I1093" s="60">
        <v>4</v>
      </c>
      <c r="J1093" s="60">
        <f t="shared" si="34"/>
        <v>9.26</v>
      </c>
      <c r="K1093" s="139">
        <f t="shared" si="35"/>
        <v>18.52</v>
      </c>
      <c r="L1093" s="4"/>
    </row>
    <row r="1094" spans="1:12" ht="15" customHeight="1" x14ac:dyDescent="0.25">
      <c r="A1094" s="142">
        <v>97332</v>
      </c>
      <c r="B1094" s="67" t="s">
        <v>61</v>
      </c>
      <c r="C1094" s="67">
        <v>81927</v>
      </c>
      <c r="D1094" s="68" t="s">
        <v>869</v>
      </c>
      <c r="E1094" s="17" t="s">
        <v>62</v>
      </c>
      <c r="F1094" s="69">
        <v>3</v>
      </c>
      <c r="G1094" s="16">
        <v>3</v>
      </c>
      <c r="H1094" s="70">
        <v>3.26</v>
      </c>
      <c r="I1094" s="70">
        <v>10</v>
      </c>
      <c r="J1094" s="70">
        <f t="shared" si="34"/>
        <v>13.26</v>
      </c>
      <c r="K1094" s="143">
        <f t="shared" si="35"/>
        <v>39.78</v>
      </c>
      <c r="L1094" s="4"/>
    </row>
    <row r="1095" spans="1:12" ht="15" customHeight="1" x14ac:dyDescent="0.25">
      <c r="A1095" s="142">
        <v>97333</v>
      </c>
      <c r="B1095" s="67" t="s">
        <v>61</v>
      </c>
      <c r="C1095" s="67">
        <v>81936</v>
      </c>
      <c r="D1095" s="68" t="s">
        <v>682</v>
      </c>
      <c r="E1095" s="17" t="s">
        <v>62</v>
      </c>
      <c r="F1095" s="69">
        <v>4</v>
      </c>
      <c r="G1095" s="16">
        <v>4</v>
      </c>
      <c r="H1095" s="70">
        <v>3.27</v>
      </c>
      <c r="I1095" s="70">
        <v>10</v>
      </c>
      <c r="J1095" s="70">
        <f t="shared" si="34"/>
        <v>13.27</v>
      </c>
      <c r="K1095" s="143">
        <f t="shared" si="35"/>
        <v>53.08</v>
      </c>
      <c r="L1095" s="4"/>
    </row>
    <row r="1096" spans="1:12" ht="15" customHeight="1" thickBot="1" x14ac:dyDescent="0.3">
      <c r="A1096" s="140">
        <v>97334</v>
      </c>
      <c r="B1096" s="61" t="s">
        <v>61</v>
      </c>
      <c r="C1096" s="61">
        <v>81938</v>
      </c>
      <c r="D1096" s="62" t="s">
        <v>683</v>
      </c>
      <c r="E1096" s="63" t="s">
        <v>62</v>
      </c>
      <c r="F1096" s="64">
        <v>2</v>
      </c>
      <c r="G1096" s="65">
        <v>2</v>
      </c>
      <c r="H1096" s="66">
        <v>9.51</v>
      </c>
      <c r="I1096" s="66">
        <v>10</v>
      </c>
      <c r="J1096" s="66">
        <f t="shared" si="34"/>
        <v>19.509999999999998</v>
      </c>
      <c r="K1096" s="141">
        <f t="shared" si="35"/>
        <v>39.019999999999996</v>
      </c>
      <c r="L1096" s="4"/>
    </row>
    <row r="1097" spans="1:12" ht="20.100000000000001" customHeight="1" thickBot="1" x14ac:dyDescent="0.3">
      <c r="A1097" s="86" t="s">
        <v>1074</v>
      </c>
      <c r="B1097" s="87" t="s">
        <v>65</v>
      </c>
      <c r="C1097" s="88" t="s">
        <v>2</v>
      </c>
      <c r="D1097" s="89" t="s">
        <v>167</v>
      </c>
      <c r="E1097" s="90" t="s">
        <v>63</v>
      </c>
      <c r="F1097" s="91" t="s">
        <v>2</v>
      </c>
      <c r="G1097" s="87" t="s">
        <v>63</v>
      </c>
      <c r="H1097" s="92">
        <v>0</v>
      </c>
      <c r="I1097" s="92">
        <v>0</v>
      </c>
      <c r="J1097" s="93">
        <f>J1098</f>
        <v>13.940000000000001</v>
      </c>
      <c r="K1097" s="94">
        <f>K1098</f>
        <v>13.940000000000001</v>
      </c>
      <c r="L1097" s="4"/>
    </row>
    <row r="1098" spans="1:12" ht="60" customHeight="1" thickBot="1" x14ac:dyDescent="0.3">
      <c r="A1098" s="144">
        <v>97341</v>
      </c>
      <c r="B1098" s="71" t="s">
        <v>65</v>
      </c>
      <c r="C1098" s="71">
        <v>89783</v>
      </c>
      <c r="D1098" s="72" t="s">
        <v>1122</v>
      </c>
      <c r="E1098" s="73" t="s">
        <v>62</v>
      </c>
      <c r="F1098" s="74">
        <v>1</v>
      </c>
      <c r="G1098" s="75">
        <v>1</v>
      </c>
      <c r="H1098" s="76">
        <v>7.94</v>
      </c>
      <c r="I1098" s="76">
        <v>6</v>
      </c>
      <c r="J1098" s="76">
        <f t="shared" si="34"/>
        <v>13.940000000000001</v>
      </c>
      <c r="K1098" s="145">
        <f t="shared" si="35"/>
        <v>13.940000000000001</v>
      </c>
      <c r="L1098" s="4"/>
    </row>
    <row r="1099" spans="1:12" ht="20.100000000000001" customHeight="1" thickBot="1" x14ac:dyDescent="0.3">
      <c r="A1099" s="86" t="s">
        <v>1075</v>
      </c>
      <c r="B1099" s="87" t="s">
        <v>65</v>
      </c>
      <c r="C1099" s="88" t="s">
        <v>2</v>
      </c>
      <c r="D1099" s="89" t="s">
        <v>129</v>
      </c>
      <c r="E1099" s="90" t="s">
        <v>63</v>
      </c>
      <c r="F1099" s="91" t="s">
        <v>2</v>
      </c>
      <c r="G1099" s="87" t="s">
        <v>63</v>
      </c>
      <c r="H1099" s="92">
        <v>0</v>
      </c>
      <c r="I1099" s="92">
        <v>0</v>
      </c>
      <c r="J1099" s="93">
        <f>J1100</f>
        <v>14.36</v>
      </c>
      <c r="K1099" s="94">
        <f>K1100</f>
        <v>43.08</v>
      </c>
      <c r="L1099" s="4"/>
    </row>
    <row r="1100" spans="1:12" ht="15" customHeight="1" thickBot="1" x14ac:dyDescent="0.3">
      <c r="A1100" s="144">
        <v>97351</v>
      </c>
      <c r="B1100" s="71" t="s">
        <v>61</v>
      </c>
      <c r="C1100" s="71">
        <v>82230</v>
      </c>
      <c r="D1100" s="72" t="s">
        <v>694</v>
      </c>
      <c r="E1100" s="73" t="s">
        <v>62</v>
      </c>
      <c r="F1100" s="74">
        <v>3</v>
      </c>
      <c r="G1100" s="75">
        <v>3</v>
      </c>
      <c r="H1100" s="76">
        <v>4.3600000000000003</v>
      </c>
      <c r="I1100" s="76">
        <v>10</v>
      </c>
      <c r="J1100" s="76">
        <f t="shared" si="34"/>
        <v>14.36</v>
      </c>
      <c r="K1100" s="145">
        <f t="shared" si="35"/>
        <v>43.08</v>
      </c>
      <c r="L1100" s="4"/>
    </row>
    <row r="1101" spans="1:12" ht="20.100000000000001" customHeight="1" thickBot="1" x14ac:dyDescent="0.3">
      <c r="A1101" s="86" t="s">
        <v>1076</v>
      </c>
      <c r="B1101" s="87" t="s">
        <v>65</v>
      </c>
      <c r="C1101" s="88" t="s">
        <v>2</v>
      </c>
      <c r="D1101" s="89" t="s">
        <v>137</v>
      </c>
      <c r="E1101" s="90" t="s">
        <v>63</v>
      </c>
      <c r="F1101" s="91" t="s">
        <v>2</v>
      </c>
      <c r="G1101" s="87" t="s">
        <v>63</v>
      </c>
      <c r="H1101" s="92">
        <v>0</v>
      </c>
      <c r="I1101" s="92">
        <v>0</v>
      </c>
      <c r="J1101" s="93">
        <f>J1102+J1103+J1104</f>
        <v>52.400000000000006</v>
      </c>
      <c r="K1101" s="94">
        <f>K1102+K1103+K1104</f>
        <v>404.79</v>
      </c>
      <c r="L1101" s="4"/>
    </row>
    <row r="1102" spans="1:12" ht="15" customHeight="1" x14ac:dyDescent="0.25">
      <c r="A1102" s="138">
        <v>97361</v>
      </c>
      <c r="B1102" s="55" t="s">
        <v>61</v>
      </c>
      <c r="C1102" s="55">
        <v>82301</v>
      </c>
      <c r="D1102" s="56" t="s">
        <v>695</v>
      </c>
      <c r="E1102" s="57" t="s">
        <v>76</v>
      </c>
      <c r="F1102" s="58">
        <v>6</v>
      </c>
      <c r="G1102" s="59">
        <v>6</v>
      </c>
      <c r="H1102" s="60">
        <v>6.86</v>
      </c>
      <c r="I1102" s="60">
        <v>8</v>
      </c>
      <c r="J1102" s="60">
        <f t="shared" si="34"/>
        <v>14.86</v>
      </c>
      <c r="K1102" s="139">
        <f t="shared" si="35"/>
        <v>89.16</v>
      </c>
      <c r="L1102" s="4"/>
    </row>
    <row r="1103" spans="1:12" ht="45" customHeight="1" x14ac:dyDescent="0.25">
      <c r="A1103" s="142">
        <v>97362</v>
      </c>
      <c r="B1103" s="67" t="s">
        <v>65</v>
      </c>
      <c r="C1103" s="67">
        <v>89798</v>
      </c>
      <c r="D1103" s="68" t="s">
        <v>696</v>
      </c>
      <c r="E1103" s="17" t="s">
        <v>76</v>
      </c>
      <c r="F1103" s="69">
        <v>16</v>
      </c>
      <c r="G1103" s="16">
        <v>16</v>
      </c>
      <c r="H1103" s="70">
        <v>10.63</v>
      </c>
      <c r="I1103" s="70">
        <v>1</v>
      </c>
      <c r="J1103" s="70">
        <f t="shared" si="34"/>
        <v>11.63</v>
      </c>
      <c r="K1103" s="143">
        <f t="shared" si="35"/>
        <v>186.08</v>
      </c>
      <c r="L1103" s="4"/>
    </row>
    <row r="1104" spans="1:12" ht="45" customHeight="1" thickBot="1" x14ac:dyDescent="0.3">
      <c r="A1104" s="140">
        <v>97363</v>
      </c>
      <c r="B1104" s="61" t="s">
        <v>65</v>
      </c>
      <c r="C1104" s="61">
        <v>89800</v>
      </c>
      <c r="D1104" s="62" t="s">
        <v>1123</v>
      </c>
      <c r="E1104" s="63" t="s">
        <v>76</v>
      </c>
      <c r="F1104" s="64">
        <v>5</v>
      </c>
      <c r="G1104" s="65">
        <v>5</v>
      </c>
      <c r="H1104" s="66">
        <v>16.91</v>
      </c>
      <c r="I1104" s="66">
        <v>9</v>
      </c>
      <c r="J1104" s="66">
        <f t="shared" si="34"/>
        <v>25.91</v>
      </c>
      <c r="K1104" s="141">
        <f t="shared" si="35"/>
        <v>129.55000000000001</v>
      </c>
      <c r="L1104" s="4"/>
    </row>
    <row r="1105" spans="1:12" ht="20.100000000000001" customHeight="1" thickBot="1" x14ac:dyDescent="0.3">
      <c r="A1105" s="77" t="s">
        <v>1037</v>
      </c>
      <c r="B1105" s="78" t="s">
        <v>65</v>
      </c>
      <c r="C1105" s="79" t="s">
        <v>2</v>
      </c>
      <c r="D1105" s="80" t="s">
        <v>138</v>
      </c>
      <c r="E1105" s="81" t="s">
        <v>63</v>
      </c>
      <c r="F1105" s="82" t="s">
        <v>2</v>
      </c>
      <c r="G1105" s="78" t="s">
        <v>63</v>
      </c>
      <c r="H1105" s="83">
        <v>0</v>
      </c>
      <c r="I1105" s="83">
        <v>0</v>
      </c>
      <c r="J1105" s="84">
        <f>J1106+J1107+J1108</f>
        <v>448.42999999999995</v>
      </c>
      <c r="K1105" s="85">
        <f>K1106+K1107+K1108</f>
        <v>471.80999999999995</v>
      </c>
      <c r="L1105" s="4"/>
    </row>
    <row r="1106" spans="1:12" ht="30" customHeight="1" x14ac:dyDescent="0.25">
      <c r="A1106" s="138">
        <v>97401</v>
      </c>
      <c r="B1106" s="55" t="s">
        <v>61</v>
      </c>
      <c r="C1106" s="55">
        <v>81825</v>
      </c>
      <c r="D1106" s="56" t="s">
        <v>700</v>
      </c>
      <c r="E1106" s="57" t="s">
        <v>62</v>
      </c>
      <c r="F1106" s="58">
        <v>1</v>
      </c>
      <c r="G1106" s="59">
        <v>1</v>
      </c>
      <c r="H1106" s="60">
        <v>162.66</v>
      </c>
      <c r="I1106" s="60">
        <v>200</v>
      </c>
      <c r="J1106" s="60">
        <f t="shared" si="34"/>
        <v>362.65999999999997</v>
      </c>
      <c r="K1106" s="139">
        <f t="shared" si="35"/>
        <v>362.65999999999997</v>
      </c>
      <c r="L1106" s="4"/>
    </row>
    <row r="1107" spans="1:12" ht="30" customHeight="1" x14ac:dyDescent="0.25">
      <c r="A1107" s="142">
        <v>97402</v>
      </c>
      <c r="B1107" s="67" t="s">
        <v>61</v>
      </c>
      <c r="C1107" s="67">
        <v>81826</v>
      </c>
      <c r="D1107" s="68" t="s">
        <v>880</v>
      </c>
      <c r="E1107" s="17" t="s">
        <v>62</v>
      </c>
      <c r="F1107" s="69">
        <v>1</v>
      </c>
      <c r="G1107" s="16">
        <v>1</v>
      </c>
      <c r="H1107" s="70">
        <v>64.08</v>
      </c>
      <c r="I1107" s="70">
        <v>10</v>
      </c>
      <c r="J1107" s="70">
        <f t="shared" si="34"/>
        <v>74.08</v>
      </c>
      <c r="K1107" s="143">
        <f t="shared" si="35"/>
        <v>74.08</v>
      </c>
      <c r="L1107" s="4"/>
    </row>
    <row r="1108" spans="1:12" ht="30" customHeight="1" thickBot="1" x14ac:dyDescent="0.3">
      <c r="A1108" s="140">
        <v>97403</v>
      </c>
      <c r="B1108" s="61" t="s">
        <v>61</v>
      </c>
      <c r="C1108" s="61">
        <v>81885</v>
      </c>
      <c r="D1108" s="62" t="s">
        <v>692</v>
      </c>
      <c r="E1108" s="63" t="s">
        <v>62</v>
      </c>
      <c r="F1108" s="64">
        <v>3</v>
      </c>
      <c r="G1108" s="65">
        <v>3</v>
      </c>
      <c r="H1108" s="66">
        <v>9.69</v>
      </c>
      <c r="I1108" s="66">
        <v>2</v>
      </c>
      <c r="J1108" s="66">
        <f t="shared" si="34"/>
        <v>11.69</v>
      </c>
      <c r="K1108" s="141">
        <f t="shared" si="35"/>
        <v>35.07</v>
      </c>
      <c r="L1108" s="4"/>
    </row>
    <row r="1109" spans="1:12" ht="20.100000000000001" customHeight="1" thickBot="1" x14ac:dyDescent="0.3">
      <c r="A1109" s="45" t="s">
        <v>1010</v>
      </c>
      <c r="B1109" s="46" t="s">
        <v>65</v>
      </c>
      <c r="C1109" s="47" t="s">
        <v>2</v>
      </c>
      <c r="D1109" s="48" t="s">
        <v>274</v>
      </c>
      <c r="E1109" s="49" t="s">
        <v>63</v>
      </c>
      <c r="F1109" s="50" t="s">
        <v>2</v>
      </c>
      <c r="G1109" s="46" t="s">
        <v>63</v>
      </c>
      <c r="H1109" s="51">
        <v>0</v>
      </c>
      <c r="I1109" s="51">
        <v>0</v>
      </c>
      <c r="J1109" s="52">
        <f>J1110+J1111+J1112+J1113+J1114+J1115</f>
        <v>478.78</v>
      </c>
      <c r="K1109" s="53">
        <f>K1110+K1111+K1112+K1113+K1114+K1115</f>
        <v>16930.2958</v>
      </c>
      <c r="L1109" s="4"/>
    </row>
    <row r="1110" spans="1:12" ht="30" customHeight="1" x14ac:dyDescent="0.25">
      <c r="A1110" s="138">
        <v>98001</v>
      </c>
      <c r="B1110" s="55" t="s">
        <v>61</v>
      </c>
      <c r="C1110" s="55">
        <v>100160</v>
      </c>
      <c r="D1110" s="56" t="s">
        <v>1124</v>
      </c>
      <c r="E1110" s="57" t="s">
        <v>64</v>
      </c>
      <c r="F1110" s="58">
        <v>123.38</v>
      </c>
      <c r="G1110" s="59">
        <v>123.38</v>
      </c>
      <c r="H1110" s="60">
        <v>24.09</v>
      </c>
      <c r="I1110" s="60">
        <v>10</v>
      </c>
      <c r="J1110" s="60">
        <f t="shared" si="34"/>
        <v>34.090000000000003</v>
      </c>
      <c r="K1110" s="139">
        <f t="shared" si="35"/>
        <v>4206.0241999999998</v>
      </c>
      <c r="L1110" s="4"/>
    </row>
    <row r="1111" spans="1:12" ht="45" customHeight="1" x14ac:dyDescent="0.25">
      <c r="A1111" s="142">
        <v>98002</v>
      </c>
      <c r="B1111" s="67" t="s">
        <v>65</v>
      </c>
      <c r="C1111" s="67">
        <v>93201</v>
      </c>
      <c r="D1111" s="68" t="s">
        <v>1125</v>
      </c>
      <c r="E1111" s="17" t="s">
        <v>76</v>
      </c>
      <c r="F1111" s="69">
        <v>56.5</v>
      </c>
      <c r="G1111" s="16">
        <v>56.5</v>
      </c>
      <c r="H1111" s="70">
        <v>2.88</v>
      </c>
      <c r="I1111" s="70">
        <v>4</v>
      </c>
      <c r="J1111" s="70">
        <f t="shared" si="34"/>
        <v>6.88</v>
      </c>
      <c r="K1111" s="143">
        <f t="shared" si="35"/>
        <v>388.71999999999997</v>
      </c>
      <c r="L1111" s="4"/>
    </row>
    <row r="1112" spans="1:12" ht="30" customHeight="1" x14ac:dyDescent="0.25">
      <c r="A1112" s="142">
        <v>98003</v>
      </c>
      <c r="B1112" s="67" t="s">
        <v>61</v>
      </c>
      <c r="C1112" s="67">
        <v>100201</v>
      </c>
      <c r="D1112" s="68" t="s">
        <v>1126</v>
      </c>
      <c r="E1112" s="17" t="s">
        <v>64</v>
      </c>
      <c r="F1112" s="69">
        <v>27.14</v>
      </c>
      <c r="G1112" s="16">
        <v>27.14</v>
      </c>
      <c r="H1112" s="70">
        <v>23.09</v>
      </c>
      <c r="I1112" s="70">
        <v>20</v>
      </c>
      <c r="J1112" s="70">
        <f t="shared" si="34"/>
        <v>43.09</v>
      </c>
      <c r="K1112" s="143">
        <f t="shared" si="35"/>
        <v>1169.4626000000001</v>
      </c>
      <c r="L1112" s="4"/>
    </row>
    <row r="1113" spans="1:12" ht="75" customHeight="1" x14ac:dyDescent="0.25">
      <c r="A1113" s="142">
        <v>98004</v>
      </c>
      <c r="B1113" s="67" t="s">
        <v>65</v>
      </c>
      <c r="C1113" s="67">
        <v>96359</v>
      </c>
      <c r="D1113" s="68" t="s">
        <v>1127</v>
      </c>
      <c r="E1113" s="17" t="s">
        <v>64</v>
      </c>
      <c r="F1113" s="69">
        <v>55.25</v>
      </c>
      <c r="G1113" s="16">
        <v>55.25</v>
      </c>
      <c r="H1113" s="70">
        <v>86.31</v>
      </c>
      <c r="I1113" s="70">
        <v>5</v>
      </c>
      <c r="J1113" s="70">
        <f t="shared" si="34"/>
        <v>91.31</v>
      </c>
      <c r="K1113" s="143">
        <f t="shared" si="35"/>
        <v>5044.8775000000005</v>
      </c>
      <c r="L1113" s="4"/>
    </row>
    <row r="1114" spans="1:12" ht="30" customHeight="1" x14ac:dyDescent="0.25">
      <c r="A1114" s="142">
        <v>98005</v>
      </c>
      <c r="B1114" s="96" t="s">
        <v>90</v>
      </c>
      <c r="C1114" s="96" t="s">
        <v>168</v>
      </c>
      <c r="D1114" s="68" t="s">
        <v>1128</v>
      </c>
      <c r="E1114" s="17" t="s">
        <v>169</v>
      </c>
      <c r="F1114" s="69">
        <v>55.25</v>
      </c>
      <c r="G1114" s="16">
        <v>55.25</v>
      </c>
      <c r="H1114" s="70">
        <v>25.63</v>
      </c>
      <c r="I1114" s="70">
        <v>1</v>
      </c>
      <c r="J1114" s="70">
        <f t="shared" si="34"/>
        <v>26.63</v>
      </c>
      <c r="K1114" s="143">
        <f t="shared" si="35"/>
        <v>1471.3074999999999</v>
      </c>
      <c r="L1114" s="4"/>
    </row>
    <row r="1115" spans="1:12" ht="30" customHeight="1" thickBot="1" x14ac:dyDescent="0.3">
      <c r="A1115" s="140">
        <v>98006</v>
      </c>
      <c r="B1115" s="97" t="s">
        <v>90</v>
      </c>
      <c r="C1115" s="97" t="s">
        <v>170</v>
      </c>
      <c r="D1115" s="62" t="s">
        <v>1129</v>
      </c>
      <c r="E1115" s="63" t="s">
        <v>64</v>
      </c>
      <c r="F1115" s="64">
        <v>16.8</v>
      </c>
      <c r="G1115" s="65">
        <v>16.8</v>
      </c>
      <c r="H1115" s="66">
        <v>251.78</v>
      </c>
      <c r="I1115" s="66">
        <v>25</v>
      </c>
      <c r="J1115" s="66">
        <f t="shared" si="34"/>
        <v>276.77999999999997</v>
      </c>
      <c r="K1115" s="141">
        <f t="shared" si="35"/>
        <v>4649.9039999999995</v>
      </c>
      <c r="L1115" s="4"/>
    </row>
    <row r="1116" spans="1:12" ht="20.100000000000001" customHeight="1" thickBot="1" x14ac:dyDescent="0.3">
      <c r="A1116" s="45" t="s">
        <v>1011</v>
      </c>
      <c r="B1116" s="46" t="s">
        <v>65</v>
      </c>
      <c r="C1116" s="47" t="s">
        <v>2</v>
      </c>
      <c r="D1116" s="48" t="s">
        <v>95</v>
      </c>
      <c r="E1116" s="49" t="s">
        <v>63</v>
      </c>
      <c r="F1116" s="50" t="s">
        <v>2</v>
      </c>
      <c r="G1116" s="46" t="s">
        <v>63</v>
      </c>
      <c r="H1116" s="51">
        <v>0</v>
      </c>
      <c r="I1116" s="51">
        <v>0</v>
      </c>
      <c r="J1116" s="52">
        <f>J1117+J1119+J1121</f>
        <v>67.83</v>
      </c>
      <c r="K1116" s="53">
        <f>K1117+K1119+K1121</f>
        <v>1622.8565999999998</v>
      </c>
      <c r="L1116" s="4"/>
    </row>
    <row r="1117" spans="1:12" ht="20.100000000000001" customHeight="1" thickBot="1" x14ac:dyDescent="0.3">
      <c r="A1117" s="77" t="s">
        <v>1038</v>
      </c>
      <c r="B1117" s="78" t="s">
        <v>61</v>
      </c>
      <c r="C1117" s="79" t="s">
        <v>2</v>
      </c>
      <c r="D1117" s="80" t="s">
        <v>475</v>
      </c>
      <c r="E1117" s="81" t="s">
        <v>63</v>
      </c>
      <c r="F1117" s="82" t="s">
        <v>2</v>
      </c>
      <c r="G1117" s="78" t="s">
        <v>63</v>
      </c>
      <c r="H1117" s="83">
        <v>0</v>
      </c>
      <c r="I1117" s="83">
        <v>0</v>
      </c>
      <c r="J1117" s="84">
        <f>J1118</f>
        <v>22.810000000000002</v>
      </c>
      <c r="K1117" s="85">
        <f>K1118</f>
        <v>1086.6684</v>
      </c>
      <c r="L1117" s="4"/>
    </row>
    <row r="1118" spans="1:12" ht="15" customHeight="1" thickBot="1" x14ac:dyDescent="0.3">
      <c r="A1118" s="144">
        <v>99101</v>
      </c>
      <c r="B1118" s="71" t="s">
        <v>61</v>
      </c>
      <c r="C1118" s="71">
        <v>120902</v>
      </c>
      <c r="D1118" s="72" t="s">
        <v>476</v>
      </c>
      <c r="E1118" s="73" t="s">
        <v>64</v>
      </c>
      <c r="F1118" s="74">
        <v>47.64</v>
      </c>
      <c r="G1118" s="75">
        <v>47.64</v>
      </c>
      <c r="H1118" s="76">
        <v>12.81</v>
      </c>
      <c r="I1118" s="76">
        <v>10</v>
      </c>
      <c r="J1118" s="76">
        <f t="shared" si="34"/>
        <v>22.810000000000002</v>
      </c>
      <c r="K1118" s="145">
        <f t="shared" si="35"/>
        <v>1086.6684</v>
      </c>
      <c r="L1118" s="4"/>
    </row>
    <row r="1119" spans="1:12" ht="20.100000000000001" customHeight="1" thickBot="1" x14ac:dyDescent="0.3">
      <c r="A1119" s="77" t="s">
        <v>1039</v>
      </c>
      <c r="B1119" s="78" t="s">
        <v>61</v>
      </c>
      <c r="C1119" s="79" t="s">
        <v>2</v>
      </c>
      <c r="D1119" s="80" t="s">
        <v>703</v>
      </c>
      <c r="E1119" s="81" t="s">
        <v>63</v>
      </c>
      <c r="F1119" s="82" t="s">
        <v>2</v>
      </c>
      <c r="G1119" s="78" t="s">
        <v>63</v>
      </c>
      <c r="H1119" s="83">
        <v>0</v>
      </c>
      <c r="I1119" s="83">
        <v>0</v>
      </c>
      <c r="J1119" s="84">
        <f>J1120</f>
        <v>22.509999999999998</v>
      </c>
      <c r="K1119" s="85">
        <f>K1120</f>
        <v>368.48869999999999</v>
      </c>
      <c r="L1119" s="4"/>
    </row>
    <row r="1120" spans="1:12" ht="30" customHeight="1" thickBot="1" x14ac:dyDescent="0.3">
      <c r="A1120" s="144">
        <v>99201</v>
      </c>
      <c r="B1120" s="71" t="s">
        <v>61</v>
      </c>
      <c r="C1120" s="71">
        <v>120209</v>
      </c>
      <c r="D1120" s="72" t="s">
        <v>1130</v>
      </c>
      <c r="E1120" s="73" t="s">
        <v>64</v>
      </c>
      <c r="F1120" s="74">
        <v>16.37</v>
      </c>
      <c r="G1120" s="75">
        <v>16.37</v>
      </c>
      <c r="H1120" s="76">
        <v>12.51</v>
      </c>
      <c r="I1120" s="76">
        <v>10</v>
      </c>
      <c r="J1120" s="76">
        <f t="shared" ref="J1120:J1177" si="36">H1120+I1120</f>
        <v>22.509999999999998</v>
      </c>
      <c r="K1120" s="145">
        <f t="shared" ref="K1120:K1177" si="37">F1120*J1120</f>
        <v>368.48869999999999</v>
      </c>
      <c r="L1120" s="4"/>
    </row>
    <row r="1121" spans="1:12" ht="20.100000000000001" customHeight="1" thickBot="1" x14ac:dyDescent="0.3">
      <c r="A1121" s="77" t="s">
        <v>1040</v>
      </c>
      <c r="B1121" s="78" t="s">
        <v>61</v>
      </c>
      <c r="C1121" s="79" t="s">
        <v>2</v>
      </c>
      <c r="D1121" s="80" t="s">
        <v>705</v>
      </c>
      <c r="E1121" s="81" t="s">
        <v>63</v>
      </c>
      <c r="F1121" s="82" t="s">
        <v>2</v>
      </c>
      <c r="G1121" s="78" t="s">
        <v>63</v>
      </c>
      <c r="H1121" s="83">
        <v>0</v>
      </c>
      <c r="I1121" s="83">
        <v>0</v>
      </c>
      <c r="J1121" s="84">
        <f>J1122</f>
        <v>22.509999999999998</v>
      </c>
      <c r="K1121" s="85">
        <f>K1122</f>
        <v>167.6995</v>
      </c>
      <c r="L1121" s="4"/>
    </row>
    <row r="1122" spans="1:12" ht="30" customHeight="1" thickBot="1" x14ac:dyDescent="0.3">
      <c r="A1122" s="144">
        <v>99301</v>
      </c>
      <c r="B1122" s="71" t="s">
        <v>61</v>
      </c>
      <c r="C1122" s="71">
        <v>120209</v>
      </c>
      <c r="D1122" s="72" t="s">
        <v>1130</v>
      </c>
      <c r="E1122" s="73" t="s">
        <v>64</v>
      </c>
      <c r="F1122" s="74">
        <v>7.45</v>
      </c>
      <c r="G1122" s="75">
        <v>7.45</v>
      </c>
      <c r="H1122" s="76">
        <v>12.51</v>
      </c>
      <c r="I1122" s="76">
        <v>10</v>
      </c>
      <c r="J1122" s="76">
        <f t="shared" si="36"/>
        <v>22.509999999999998</v>
      </c>
      <c r="K1122" s="145">
        <f t="shared" si="37"/>
        <v>167.6995</v>
      </c>
      <c r="L1122" s="4"/>
    </row>
    <row r="1123" spans="1:12" ht="20.100000000000001" customHeight="1" thickBot="1" x14ac:dyDescent="0.3">
      <c r="A1123" s="45" t="s">
        <v>1012</v>
      </c>
      <c r="B1123" s="46" t="s">
        <v>65</v>
      </c>
      <c r="C1123" s="47" t="s">
        <v>2</v>
      </c>
      <c r="D1123" s="48" t="s">
        <v>277</v>
      </c>
      <c r="E1123" s="49" t="s">
        <v>63</v>
      </c>
      <c r="F1123" s="50" t="s">
        <v>2</v>
      </c>
      <c r="G1123" s="46" t="s">
        <v>63</v>
      </c>
      <c r="H1123" s="51">
        <v>0</v>
      </c>
      <c r="I1123" s="51">
        <v>0</v>
      </c>
      <c r="J1123" s="52">
        <f>J1124</f>
        <v>10.5</v>
      </c>
      <c r="K1123" s="53">
        <f>K1124</f>
        <v>32307.764999999999</v>
      </c>
      <c r="L1123" s="4"/>
    </row>
    <row r="1124" spans="1:12" ht="75" customHeight="1" thickBot="1" x14ac:dyDescent="0.3">
      <c r="A1124" s="138">
        <v>910001</v>
      </c>
      <c r="B1124" s="55" t="s">
        <v>65</v>
      </c>
      <c r="C1124" s="55">
        <v>100775</v>
      </c>
      <c r="D1124" s="56" t="s">
        <v>1131</v>
      </c>
      <c r="E1124" s="57" t="s">
        <v>82</v>
      </c>
      <c r="F1124" s="58">
        <v>3076.93</v>
      </c>
      <c r="G1124" s="59">
        <v>3076.93</v>
      </c>
      <c r="H1124" s="60">
        <v>10</v>
      </c>
      <c r="I1124" s="60">
        <v>0.5</v>
      </c>
      <c r="J1124" s="60">
        <f t="shared" si="36"/>
        <v>10.5</v>
      </c>
      <c r="K1124" s="139">
        <f t="shared" si="37"/>
        <v>32307.764999999999</v>
      </c>
      <c r="L1124" s="4"/>
    </row>
    <row r="1125" spans="1:12" ht="20.100000000000001" customHeight="1" thickBot="1" x14ac:dyDescent="0.3">
      <c r="A1125" s="45" t="s">
        <v>1013</v>
      </c>
      <c r="B1125" s="46" t="s">
        <v>65</v>
      </c>
      <c r="C1125" s="47" t="s">
        <v>2</v>
      </c>
      <c r="D1125" s="48" t="s">
        <v>96</v>
      </c>
      <c r="E1125" s="49" t="s">
        <v>63</v>
      </c>
      <c r="F1125" s="50" t="s">
        <v>2</v>
      </c>
      <c r="G1125" s="46" t="s">
        <v>63</v>
      </c>
      <c r="H1125" s="51">
        <v>0</v>
      </c>
      <c r="I1125" s="51">
        <v>0</v>
      </c>
      <c r="J1125" s="52">
        <f>J1126+J1127+J1128+J1129</f>
        <v>103</v>
      </c>
      <c r="K1125" s="53">
        <f>K1126+K1127+K1128+K1129</f>
        <v>9371.8153999999995</v>
      </c>
      <c r="L1125" s="4"/>
    </row>
    <row r="1126" spans="1:12" ht="30" customHeight="1" x14ac:dyDescent="0.25">
      <c r="A1126" s="138">
        <v>911001</v>
      </c>
      <c r="B1126" s="55" t="s">
        <v>61</v>
      </c>
      <c r="C1126" s="55">
        <v>160100</v>
      </c>
      <c r="D1126" s="56" t="s">
        <v>478</v>
      </c>
      <c r="E1126" s="57" t="s">
        <v>64</v>
      </c>
      <c r="F1126" s="58">
        <v>190.61</v>
      </c>
      <c r="G1126" s="59">
        <v>190.61</v>
      </c>
      <c r="H1126" s="60">
        <v>39.840000000000003</v>
      </c>
      <c r="I1126" s="60">
        <v>2</v>
      </c>
      <c r="J1126" s="60">
        <f t="shared" si="36"/>
        <v>41.84</v>
      </c>
      <c r="K1126" s="139">
        <f t="shared" si="37"/>
        <v>7975.1224000000011</v>
      </c>
      <c r="L1126" s="4"/>
    </row>
    <row r="1127" spans="1:12" ht="30" customHeight="1" x14ac:dyDescent="0.25">
      <c r="A1127" s="142">
        <v>911002</v>
      </c>
      <c r="B1127" s="67" t="s">
        <v>61</v>
      </c>
      <c r="C1127" s="67">
        <v>160101</v>
      </c>
      <c r="D1127" s="68" t="s">
        <v>479</v>
      </c>
      <c r="E1127" s="17" t="s">
        <v>76</v>
      </c>
      <c r="F1127" s="69">
        <v>19.45</v>
      </c>
      <c r="G1127" s="16">
        <v>19.45</v>
      </c>
      <c r="H1127" s="70">
        <v>20</v>
      </c>
      <c r="I1127" s="70">
        <v>10</v>
      </c>
      <c r="J1127" s="70">
        <f t="shared" si="36"/>
        <v>30</v>
      </c>
      <c r="K1127" s="143">
        <f t="shared" si="37"/>
        <v>583.5</v>
      </c>
      <c r="L1127" s="4"/>
    </row>
    <row r="1128" spans="1:12" ht="15" customHeight="1" x14ac:dyDescent="0.25">
      <c r="A1128" s="142">
        <v>911003</v>
      </c>
      <c r="B1128" s="67" t="s">
        <v>61</v>
      </c>
      <c r="C1128" s="67">
        <v>160403</v>
      </c>
      <c r="D1128" s="68" t="s">
        <v>97</v>
      </c>
      <c r="E1128" s="17" t="s">
        <v>76</v>
      </c>
      <c r="F1128" s="69">
        <v>19.600000000000001</v>
      </c>
      <c r="G1128" s="16">
        <v>19.600000000000001</v>
      </c>
      <c r="H1128" s="70">
        <v>10.67</v>
      </c>
      <c r="I1128" s="70">
        <v>10</v>
      </c>
      <c r="J1128" s="70">
        <f t="shared" si="36"/>
        <v>20.67</v>
      </c>
      <c r="K1128" s="143">
        <f t="shared" si="37"/>
        <v>405.13200000000006</v>
      </c>
      <c r="L1128" s="4"/>
    </row>
    <row r="1129" spans="1:12" ht="15" customHeight="1" thickBot="1" x14ac:dyDescent="0.3">
      <c r="A1129" s="140">
        <v>911004</v>
      </c>
      <c r="B1129" s="61" t="s">
        <v>61</v>
      </c>
      <c r="C1129" s="61">
        <v>160404</v>
      </c>
      <c r="D1129" s="62" t="s">
        <v>480</v>
      </c>
      <c r="E1129" s="63" t="s">
        <v>76</v>
      </c>
      <c r="F1129" s="64">
        <v>38.9</v>
      </c>
      <c r="G1129" s="65">
        <v>38.9</v>
      </c>
      <c r="H1129" s="66">
        <v>0.49</v>
      </c>
      <c r="I1129" s="66">
        <v>10</v>
      </c>
      <c r="J1129" s="66">
        <f t="shared" si="36"/>
        <v>10.49</v>
      </c>
      <c r="K1129" s="141">
        <f t="shared" si="37"/>
        <v>408.06099999999998</v>
      </c>
      <c r="L1129" s="4"/>
    </row>
    <row r="1130" spans="1:12" ht="20.100000000000001" customHeight="1" thickBot="1" x14ac:dyDescent="0.3">
      <c r="A1130" s="45" t="s">
        <v>1014</v>
      </c>
      <c r="B1130" s="46" t="s">
        <v>61</v>
      </c>
      <c r="C1130" s="47" t="s">
        <v>2</v>
      </c>
      <c r="D1130" s="48" t="s">
        <v>280</v>
      </c>
      <c r="E1130" s="49" t="s">
        <v>63</v>
      </c>
      <c r="F1130" s="50" t="s">
        <v>2</v>
      </c>
      <c r="G1130" s="46" t="s">
        <v>63</v>
      </c>
      <c r="H1130" s="51">
        <v>0</v>
      </c>
      <c r="I1130" s="51">
        <v>0</v>
      </c>
      <c r="J1130" s="52">
        <f>J1131</f>
        <v>696.62</v>
      </c>
      <c r="K1130" s="53">
        <f>K1131</f>
        <v>2089.86</v>
      </c>
      <c r="L1130" s="4"/>
    </row>
    <row r="1131" spans="1:12" ht="20.100000000000001" customHeight="1" thickBot="1" x14ac:dyDescent="0.3">
      <c r="A1131" s="77" t="s">
        <v>1041</v>
      </c>
      <c r="B1131" s="78" t="s">
        <v>61</v>
      </c>
      <c r="C1131" s="79" t="s">
        <v>2</v>
      </c>
      <c r="D1131" s="80" t="s">
        <v>98</v>
      </c>
      <c r="E1131" s="81" t="s">
        <v>63</v>
      </c>
      <c r="F1131" s="82" t="s">
        <v>2</v>
      </c>
      <c r="G1131" s="78" t="s">
        <v>63</v>
      </c>
      <c r="H1131" s="83">
        <v>0</v>
      </c>
      <c r="I1131" s="83">
        <v>0</v>
      </c>
      <c r="J1131" s="84">
        <f>J1132</f>
        <v>696.62</v>
      </c>
      <c r="K1131" s="85">
        <f>K1132</f>
        <v>2089.86</v>
      </c>
      <c r="L1131" s="4"/>
    </row>
    <row r="1132" spans="1:12" ht="30" customHeight="1" thickBot="1" x14ac:dyDescent="0.3">
      <c r="A1132" s="144">
        <v>912101</v>
      </c>
      <c r="B1132" s="71" t="s">
        <v>61</v>
      </c>
      <c r="C1132" s="71">
        <v>170110</v>
      </c>
      <c r="D1132" s="72" t="s">
        <v>1132</v>
      </c>
      <c r="E1132" s="73" t="s">
        <v>62</v>
      </c>
      <c r="F1132" s="74">
        <v>3</v>
      </c>
      <c r="G1132" s="75">
        <v>3</v>
      </c>
      <c r="H1132" s="76">
        <v>646.62</v>
      </c>
      <c r="I1132" s="76">
        <v>50</v>
      </c>
      <c r="J1132" s="76">
        <f t="shared" si="36"/>
        <v>696.62</v>
      </c>
      <c r="K1132" s="145">
        <f t="shared" si="37"/>
        <v>2089.86</v>
      </c>
      <c r="L1132" s="4"/>
    </row>
    <row r="1133" spans="1:12" ht="20.100000000000001" customHeight="1" thickBot="1" x14ac:dyDescent="0.3">
      <c r="A1133" s="45" t="s">
        <v>1015</v>
      </c>
      <c r="B1133" s="46" t="s">
        <v>65</v>
      </c>
      <c r="C1133" s="47" t="s">
        <v>2</v>
      </c>
      <c r="D1133" s="48" t="s">
        <v>282</v>
      </c>
      <c r="E1133" s="49" t="s">
        <v>63</v>
      </c>
      <c r="F1133" s="50" t="s">
        <v>2</v>
      </c>
      <c r="G1133" s="46" t="s">
        <v>63</v>
      </c>
      <c r="H1133" s="51">
        <v>0</v>
      </c>
      <c r="I1133" s="51">
        <v>0</v>
      </c>
      <c r="J1133" s="52">
        <f>J1134+J1138</f>
        <v>3210.59</v>
      </c>
      <c r="K1133" s="53">
        <f>K1134+K1138</f>
        <v>13692.466899999999</v>
      </c>
      <c r="L1133" s="4"/>
    </row>
    <row r="1134" spans="1:12" ht="20.100000000000001" customHeight="1" thickBot="1" x14ac:dyDescent="0.3">
      <c r="A1134" s="77" t="s">
        <v>1042</v>
      </c>
      <c r="B1134" s="78" t="s">
        <v>61</v>
      </c>
      <c r="C1134" s="78">
        <v>180501</v>
      </c>
      <c r="D1134" s="80" t="s">
        <v>139</v>
      </c>
      <c r="E1134" s="81" t="s">
        <v>64</v>
      </c>
      <c r="F1134" s="82" t="s">
        <v>2</v>
      </c>
      <c r="G1134" s="78" t="s">
        <v>63</v>
      </c>
      <c r="H1134" s="83">
        <v>663.01</v>
      </c>
      <c r="I1134" s="83">
        <v>45.72</v>
      </c>
      <c r="J1134" s="84">
        <f>J1135+J1136+J1137</f>
        <v>1838.98</v>
      </c>
      <c r="K1134" s="85">
        <f>K1135+K1136+K1137</f>
        <v>7867.1480999999994</v>
      </c>
      <c r="L1134" s="4"/>
    </row>
    <row r="1135" spans="1:12" ht="30" customHeight="1" x14ac:dyDescent="0.25">
      <c r="A1135" s="138">
        <v>913101</v>
      </c>
      <c r="B1135" s="55" t="s">
        <v>61</v>
      </c>
      <c r="C1135" s="55">
        <v>180501</v>
      </c>
      <c r="D1135" s="56" t="s">
        <v>481</v>
      </c>
      <c r="E1135" s="57" t="s">
        <v>64</v>
      </c>
      <c r="F1135" s="58">
        <v>5.67</v>
      </c>
      <c r="G1135" s="59">
        <v>5.67</v>
      </c>
      <c r="H1135" s="60">
        <v>663.01</v>
      </c>
      <c r="I1135" s="60">
        <v>20</v>
      </c>
      <c r="J1135" s="60">
        <f t="shared" si="36"/>
        <v>683.01</v>
      </c>
      <c r="K1135" s="139">
        <f t="shared" si="37"/>
        <v>3872.6666999999998</v>
      </c>
      <c r="L1135" s="4"/>
    </row>
    <row r="1136" spans="1:12" ht="30" customHeight="1" x14ac:dyDescent="0.25">
      <c r="A1136" s="142">
        <v>913102</v>
      </c>
      <c r="B1136" s="67" t="s">
        <v>61</v>
      </c>
      <c r="C1136" s="67">
        <v>180501</v>
      </c>
      <c r="D1136" s="68" t="s">
        <v>481</v>
      </c>
      <c r="E1136" s="17" t="s">
        <v>64</v>
      </c>
      <c r="F1136" s="69">
        <v>2.94</v>
      </c>
      <c r="G1136" s="16">
        <v>2.94</v>
      </c>
      <c r="H1136" s="70">
        <v>663.01</v>
      </c>
      <c r="I1136" s="70">
        <v>20</v>
      </c>
      <c r="J1136" s="70">
        <f t="shared" si="36"/>
        <v>683.01</v>
      </c>
      <c r="K1136" s="143">
        <f t="shared" si="37"/>
        <v>2008.0493999999999</v>
      </c>
      <c r="L1136" s="4"/>
    </row>
    <row r="1137" spans="1:12" ht="30" customHeight="1" thickBot="1" x14ac:dyDescent="0.3">
      <c r="A1137" s="140">
        <v>913103</v>
      </c>
      <c r="B1137" s="61" t="s">
        <v>61</v>
      </c>
      <c r="C1137" s="61">
        <v>180515</v>
      </c>
      <c r="D1137" s="62" t="s">
        <v>1133</v>
      </c>
      <c r="E1137" s="63" t="s">
        <v>64</v>
      </c>
      <c r="F1137" s="64">
        <v>4.2</v>
      </c>
      <c r="G1137" s="65">
        <v>4.2</v>
      </c>
      <c r="H1137" s="66">
        <v>452.96</v>
      </c>
      <c r="I1137" s="66">
        <v>20</v>
      </c>
      <c r="J1137" s="66">
        <f t="shared" si="36"/>
        <v>472.96</v>
      </c>
      <c r="K1137" s="141">
        <f t="shared" si="37"/>
        <v>1986.432</v>
      </c>
      <c r="L1137" s="4"/>
    </row>
    <row r="1138" spans="1:12" ht="20.100000000000001" customHeight="1" thickBot="1" x14ac:dyDescent="0.3">
      <c r="A1138" s="77" t="s">
        <v>1043</v>
      </c>
      <c r="B1138" s="78" t="s">
        <v>61</v>
      </c>
      <c r="C1138" s="79" t="s">
        <v>2</v>
      </c>
      <c r="D1138" s="80" t="s">
        <v>99</v>
      </c>
      <c r="E1138" s="81" t="s">
        <v>63</v>
      </c>
      <c r="F1138" s="82" t="s">
        <v>2</v>
      </c>
      <c r="G1138" s="78" t="s">
        <v>63</v>
      </c>
      <c r="H1138" s="83">
        <v>0</v>
      </c>
      <c r="I1138" s="83">
        <v>0</v>
      </c>
      <c r="J1138" s="84">
        <f>J1139+J1140+J1141</f>
        <v>1371.61</v>
      </c>
      <c r="K1138" s="85">
        <f>K1139+K1140+K1141</f>
        <v>5825.3188</v>
      </c>
      <c r="L1138" s="4"/>
    </row>
    <row r="1139" spans="1:12" ht="30" customHeight="1" x14ac:dyDescent="0.25">
      <c r="A1139" s="138">
        <v>913201</v>
      </c>
      <c r="B1139" s="55" t="s">
        <v>61</v>
      </c>
      <c r="C1139" s="55">
        <v>180401</v>
      </c>
      <c r="D1139" s="56" t="s">
        <v>708</v>
      </c>
      <c r="E1139" s="57" t="s">
        <v>64</v>
      </c>
      <c r="F1139" s="58">
        <v>19.2</v>
      </c>
      <c r="G1139" s="59">
        <v>19.2</v>
      </c>
      <c r="H1139" s="60">
        <v>219.88</v>
      </c>
      <c r="I1139" s="60">
        <v>20</v>
      </c>
      <c r="J1139" s="60">
        <f t="shared" si="36"/>
        <v>239.88</v>
      </c>
      <c r="K1139" s="139">
        <f t="shared" si="37"/>
        <v>4605.6959999999999</v>
      </c>
      <c r="L1139" s="4"/>
    </row>
    <row r="1140" spans="1:12" ht="15" customHeight="1" x14ac:dyDescent="0.25">
      <c r="A1140" s="142">
        <v>913202</v>
      </c>
      <c r="B1140" s="67" t="s">
        <v>61</v>
      </c>
      <c r="C1140" s="67">
        <v>180380</v>
      </c>
      <c r="D1140" s="68" t="s">
        <v>709</v>
      </c>
      <c r="E1140" s="17" t="s">
        <v>64</v>
      </c>
      <c r="F1140" s="69">
        <v>0.5</v>
      </c>
      <c r="G1140" s="16">
        <v>0.5</v>
      </c>
      <c r="H1140" s="70">
        <v>717.9</v>
      </c>
      <c r="I1140" s="70">
        <v>20</v>
      </c>
      <c r="J1140" s="70">
        <f t="shared" si="36"/>
        <v>737.9</v>
      </c>
      <c r="K1140" s="143">
        <f t="shared" si="37"/>
        <v>368.95</v>
      </c>
      <c r="L1140" s="4"/>
    </row>
    <row r="1141" spans="1:12" ht="30" customHeight="1" thickBot="1" x14ac:dyDescent="0.3">
      <c r="A1141" s="140">
        <v>913203</v>
      </c>
      <c r="B1141" s="97" t="s">
        <v>90</v>
      </c>
      <c r="C1141" s="97" t="s">
        <v>171</v>
      </c>
      <c r="D1141" s="62" t="s">
        <v>1134</v>
      </c>
      <c r="E1141" s="63" t="s">
        <v>169</v>
      </c>
      <c r="F1141" s="64">
        <v>2.16</v>
      </c>
      <c r="G1141" s="65">
        <v>2.16</v>
      </c>
      <c r="H1141" s="66">
        <v>333.83</v>
      </c>
      <c r="I1141" s="66">
        <v>60</v>
      </c>
      <c r="J1141" s="66">
        <f t="shared" si="36"/>
        <v>393.83</v>
      </c>
      <c r="K1141" s="141">
        <f t="shared" si="37"/>
        <v>850.67280000000005</v>
      </c>
      <c r="L1141" s="4"/>
    </row>
    <row r="1142" spans="1:12" ht="20.100000000000001" customHeight="1" thickBot="1" x14ac:dyDescent="0.3">
      <c r="A1142" s="45" t="s">
        <v>1016</v>
      </c>
      <c r="B1142" s="46" t="s">
        <v>65</v>
      </c>
      <c r="C1142" s="47" t="s">
        <v>2</v>
      </c>
      <c r="D1142" s="48" t="s">
        <v>100</v>
      </c>
      <c r="E1142" s="49" t="s">
        <v>63</v>
      </c>
      <c r="F1142" s="50" t="s">
        <v>2</v>
      </c>
      <c r="G1142" s="46" t="s">
        <v>63</v>
      </c>
      <c r="H1142" s="51">
        <v>0</v>
      </c>
      <c r="I1142" s="51">
        <v>0</v>
      </c>
      <c r="J1142" s="52">
        <f>J1143+J1145</f>
        <v>947.92000000000007</v>
      </c>
      <c r="K1142" s="53">
        <f>K1143+K1145</f>
        <v>5832.7663999999995</v>
      </c>
      <c r="L1142" s="4"/>
    </row>
    <row r="1143" spans="1:12" ht="20.100000000000001" customHeight="1" thickBot="1" x14ac:dyDescent="0.3">
      <c r="A1143" s="77" t="s">
        <v>1044</v>
      </c>
      <c r="B1143" s="78" t="s">
        <v>61</v>
      </c>
      <c r="C1143" s="79" t="s">
        <v>2</v>
      </c>
      <c r="D1143" s="80" t="s">
        <v>98</v>
      </c>
      <c r="E1143" s="81" t="s">
        <v>63</v>
      </c>
      <c r="F1143" s="82" t="s">
        <v>2</v>
      </c>
      <c r="G1143" s="78" t="s">
        <v>63</v>
      </c>
      <c r="H1143" s="83">
        <v>0</v>
      </c>
      <c r="I1143" s="83">
        <v>0</v>
      </c>
      <c r="J1143" s="84">
        <f>J1144</f>
        <v>194.44</v>
      </c>
      <c r="K1143" s="85">
        <f>K1144</f>
        <v>4250.4583999999995</v>
      </c>
      <c r="L1143" s="4"/>
    </row>
    <row r="1144" spans="1:12" ht="15" customHeight="1" thickBot="1" x14ac:dyDescent="0.3">
      <c r="A1144" s="144">
        <v>914101</v>
      </c>
      <c r="B1144" s="71" t="s">
        <v>61</v>
      </c>
      <c r="C1144" s="71">
        <v>190102</v>
      </c>
      <c r="D1144" s="72" t="s">
        <v>483</v>
      </c>
      <c r="E1144" s="73" t="s">
        <v>64</v>
      </c>
      <c r="F1144" s="74">
        <v>21.86</v>
      </c>
      <c r="G1144" s="75">
        <v>21.86</v>
      </c>
      <c r="H1144" s="76">
        <v>194.44</v>
      </c>
      <c r="I1144" s="76">
        <v>0</v>
      </c>
      <c r="J1144" s="76">
        <f t="shared" si="36"/>
        <v>194.44</v>
      </c>
      <c r="K1144" s="145">
        <f t="shared" si="37"/>
        <v>4250.4583999999995</v>
      </c>
      <c r="L1144" s="4"/>
    </row>
    <row r="1145" spans="1:12" ht="20.100000000000001" customHeight="1" thickBot="1" x14ac:dyDescent="0.3">
      <c r="A1145" s="77" t="s">
        <v>1045</v>
      </c>
      <c r="B1145" s="78" t="s">
        <v>61</v>
      </c>
      <c r="C1145" s="79" t="s">
        <v>2</v>
      </c>
      <c r="D1145" s="80" t="s">
        <v>99</v>
      </c>
      <c r="E1145" s="81" t="s">
        <v>63</v>
      </c>
      <c r="F1145" s="82" t="s">
        <v>2</v>
      </c>
      <c r="G1145" s="78" t="s">
        <v>63</v>
      </c>
      <c r="H1145" s="83">
        <v>0</v>
      </c>
      <c r="I1145" s="83">
        <v>0</v>
      </c>
      <c r="J1145" s="84">
        <f>J1146</f>
        <v>753.48</v>
      </c>
      <c r="K1145" s="85">
        <f>K1146</f>
        <v>1582.308</v>
      </c>
      <c r="L1145" s="4"/>
    </row>
    <row r="1146" spans="1:12" ht="30" customHeight="1" thickBot="1" x14ac:dyDescent="0.3">
      <c r="A1146" s="144">
        <v>914201</v>
      </c>
      <c r="B1146" s="71" t="s">
        <v>65</v>
      </c>
      <c r="C1146" s="71">
        <v>102176</v>
      </c>
      <c r="D1146" s="72" t="s">
        <v>1135</v>
      </c>
      <c r="E1146" s="73" t="s">
        <v>64</v>
      </c>
      <c r="F1146" s="74">
        <v>2.1</v>
      </c>
      <c r="G1146" s="75">
        <v>2.1</v>
      </c>
      <c r="H1146" s="76">
        <v>703.48</v>
      </c>
      <c r="I1146" s="76">
        <v>50</v>
      </c>
      <c r="J1146" s="76">
        <f t="shared" si="36"/>
        <v>753.48</v>
      </c>
      <c r="K1146" s="145">
        <f t="shared" si="37"/>
        <v>1582.308</v>
      </c>
      <c r="L1146" s="4"/>
    </row>
    <row r="1147" spans="1:12" ht="20.100000000000001" customHeight="1" thickBot="1" x14ac:dyDescent="0.3">
      <c r="A1147" s="45" t="s">
        <v>1017</v>
      </c>
      <c r="B1147" s="46" t="s">
        <v>65</v>
      </c>
      <c r="C1147" s="47" t="s">
        <v>2</v>
      </c>
      <c r="D1147" s="48" t="s">
        <v>285</v>
      </c>
      <c r="E1147" s="49" t="s">
        <v>63</v>
      </c>
      <c r="F1147" s="50" t="s">
        <v>2</v>
      </c>
      <c r="G1147" s="46" t="s">
        <v>63</v>
      </c>
      <c r="H1147" s="51">
        <v>0</v>
      </c>
      <c r="I1147" s="51">
        <v>0</v>
      </c>
      <c r="J1147" s="52">
        <f>J1148+J1149+J1150+J1151</f>
        <v>80.97</v>
      </c>
      <c r="K1147" s="53">
        <f>K1148+K1149+K1150+K1151</f>
        <v>7286.3179999999993</v>
      </c>
      <c r="L1147" s="4"/>
    </row>
    <row r="1148" spans="1:12" ht="15" customHeight="1" x14ac:dyDescent="0.25">
      <c r="A1148" s="138">
        <v>915001</v>
      </c>
      <c r="B1148" s="55" t="s">
        <v>61</v>
      </c>
      <c r="C1148" s="55">
        <v>200150</v>
      </c>
      <c r="D1148" s="56" t="s">
        <v>484</v>
      </c>
      <c r="E1148" s="57" t="s">
        <v>64</v>
      </c>
      <c r="F1148" s="58">
        <v>351.84</v>
      </c>
      <c r="G1148" s="59">
        <v>351.84</v>
      </c>
      <c r="H1148" s="60">
        <v>3.7</v>
      </c>
      <c r="I1148" s="60">
        <v>1</v>
      </c>
      <c r="J1148" s="60">
        <f t="shared" si="36"/>
        <v>4.7</v>
      </c>
      <c r="K1148" s="139">
        <f t="shared" si="37"/>
        <v>1653.6479999999999</v>
      </c>
      <c r="L1148" s="4"/>
    </row>
    <row r="1149" spans="1:12" ht="15" customHeight="1" x14ac:dyDescent="0.25">
      <c r="A1149" s="142">
        <v>915002</v>
      </c>
      <c r="B1149" s="67" t="s">
        <v>61</v>
      </c>
      <c r="C1149" s="67">
        <v>200403</v>
      </c>
      <c r="D1149" s="68" t="s">
        <v>1136</v>
      </c>
      <c r="E1149" s="17" t="s">
        <v>64</v>
      </c>
      <c r="F1149" s="69">
        <v>304.36</v>
      </c>
      <c r="G1149" s="16">
        <v>304.36</v>
      </c>
      <c r="H1149" s="70">
        <v>2.83</v>
      </c>
      <c r="I1149" s="70">
        <v>5</v>
      </c>
      <c r="J1149" s="70">
        <f t="shared" si="36"/>
        <v>7.83</v>
      </c>
      <c r="K1149" s="143">
        <f t="shared" si="37"/>
        <v>2383.1388000000002</v>
      </c>
      <c r="L1149" s="4"/>
    </row>
    <row r="1150" spans="1:12" ht="90" customHeight="1" x14ac:dyDescent="0.25">
      <c r="A1150" s="142">
        <v>915003</v>
      </c>
      <c r="B1150" s="67" t="s">
        <v>65</v>
      </c>
      <c r="C1150" s="67">
        <v>87553</v>
      </c>
      <c r="D1150" s="68" t="s">
        <v>590</v>
      </c>
      <c r="E1150" s="17" t="s">
        <v>64</v>
      </c>
      <c r="F1150" s="69">
        <v>47.48</v>
      </c>
      <c r="G1150" s="16">
        <v>47.48</v>
      </c>
      <c r="H1150" s="70">
        <v>13.51</v>
      </c>
      <c r="I1150" s="70">
        <v>7</v>
      </c>
      <c r="J1150" s="70">
        <f t="shared" si="36"/>
        <v>20.509999999999998</v>
      </c>
      <c r="K1150" s="143">
        <f t="shared" si="37"/>
        <v>973.81479999999988</v>
      </c>
      <c r="L1150" s="4"/>
    </row>
    <row r="1151" spans="1:12" ht="60" customHeight="1" thickBot="1" x14ac:dyDescent="0.3">
      <c r="A1151" s="142">
        <v>915004</v>
      </c>
      <c r="B1151" s="67" t="s">
        <v>65</v>
      </c>
      <c r="C1151" s="67">
        <v>87273</v>
      </c>
      <c r="D1151" s="68" t="s">
        <v>889</v>
      </c>
      <c r="E1151" s="17" t="s">
        <v>64</v>
      </c>
      <c r="F1151" s="69">
        <v>47.48</v>
      </c>
      <c r="G1151" s="16">
        <v>47.48</v>
      </c>
      <c r="H1151" s="70">
        <v>37.93</v>
      </c>
      <c r="I1151" s="70">
        <v>10</v>
      </c>
      <c r="J1151" s="70">
        <f t="shared" si="36"/>
        <v>47.93</v>
      </c>
      <c r="K1151" s="143">
        <f t="shared" si="37"/>
        <v>2275.7163999999998</v>
      </c>
      <c r="L1151" s="4"/>
    </row>
    <row r="1152" spans="1:12" ht="20.100000000000001" customHeight="1" thickBot="1" x14ac:dyDescent="0.3">
      <c r="A1152" s="45" t="s">
        <v>1018</v>
      </c>
      <c r="B1152" s="46" t="s">
        <v>65</v>
      </c>
      <c r="C1152" s="47" t="s">
        <v>2</v>
      </c>
      <c r="D1152" s="48" t="s">
        <v>102</v>
      </c>
      <c r="E1152" s="49" t="s">
        <v>63</v>
      </c>
      <c r="F1152" s="50" t="s">
        <v>2</v>
      </c>
      <c r="G1152" s="46" t="s">
        <v>63</v>
      </c>
      <c r="H1152" s="51">
        <v>0</v>
      </c>
      <c r="I1152" s="51">
        <v>0</v>
      </c>
      <c r="J1152" s="52">
        <f>J1153</f>
        <v>11.42</v>
      </c>
      <c r="K1152" s="53">
        <f>K1153</f>
        <v>1333.5134</v>
      </c>
      <c r="L1152" s="4"/>
    </row>
    <row r="1153" spans="1:12" ht="15" customHeight="1" thickBot="1" x14ac:dyDescent="0.3">
      <c r="A1153" s="144">
        <v>916001</v>
      </c>
      <c r="B1153" s="71" t="s">
        <v>61</v>
      </c>
      <c r="C1153" s="71">
        <v>210515</v>
      </c>
      <c r="D1153" s="72" t="s">
        <v>485</v>
      </c>
      <c r="E1153" s="73" t="s">
        <v>64</v>
      </c>
      <c r="F1153" s="74">
        <v>116.77</v>
      </c>
      <c r="G1153" s="75">
        <v>116.77</v>
      </c>
      <c r="H1153" s="76">
        <v>6.42</v>
      </c>
      <c r="I1153" s="76">
        <v>5</v>
      </c>
      <c r="J1153" s="76">
        <f t="shared" si="36"/>
        <v>11.42</v>
      </c>
      <c r="K1153" s="145">
        <f t="shared" si="37"/>
        <v>1333.5134</v>
      </c>
      <c r="L1153" s="4"/>
    </row>
    <row r="1154" spans="1:12" ht="20.100000000000001" customHeight="1" thickBot="1" x14ac:dyDescent="0.3">
      <c r="A1154" s="45" t="s">
        <v>1019</v>
      </c>
      <c r="B1154" s="46" t="s">
        <v>65</v>
      </c>
      <c r="C1154" s="47" t="s">
        <v>2</v>
      </c>
      <c r="D1154" s="48" t="s">
        <v>288</v>
      </c>
      <c r="E1154" s="49" t="s">
        <v>63</v>
      </c>
      <c r="F1154" s="50" t="s">
        <v>2</v>
      </c>
      <c r="G1154" s="46" t="s">
        <v>63</v>
      </c>
      <c r="H1154" s="51">
        <v>0</v>
      </c>
      <c r="I1154" s="51">
        <v>0</v>
      </c>
      <c r="J1154" s="52">
        <f>J1155+J1157+J1160+J1162</f>
        <v>236.85000000000002</v>
      </c>
      <c r="K1154" s="53">
        <f>K1155+K1157+K1160+K1162</f>
        <v>22019.731500000002</v>
      </c>
      <c r="L1154" s="4"/>
    </row>
    <row r="1155" spans="1:12" ht="20.100000000000001" customHeight="1" thickBot="1" x14ac:dyDescent="0.3">
      <c r="A1155" s="77" t="s">
        <v>1046</v>
      </c>
      <c r="B1155" s="78" t="s">
        <v>65</v>
      </c>
      <c r="C1155" s="79" t="s">
        <v>2</v>
      </c>
      <c r="D1155" s="80" t="s">
        <v>716</v>
      </c>
      <c r="E1155" s="81" t="s">
        <v>63</v>
      </c>
      <c r="F1155" s="82" t="s">
        <v>2</v>
      </c>
      <c r="G1155" s="78" t="s">
        <v>63</v>
      </c>
      <c r="H1155" s="83">
        <v>0</v>
      </c>
      <c r="I1155" s="83">
        <v>0</v>
      </c>
      <c r="J1155" s="84">
        <f>J1156</f>
        <v>31.41</v>
      </c>
      <c r="K1155" s="85">
        <f>K1156</f>
        <v>4519.8990000000003</v>
      </c>
      <c r="L1155" s="4"/>
    </row>
    <row r="1156" spans="1:12" ht="30" customHeight="1" thickBot="1" x14ac:dyDescent="0.3">
      <c r="A1156" s="144">
        <v>917101</v>
      </c>
      <c r="B1156" s="71" t="s">
        <v>61</v>
      </c>
      <c r="C1156" s="71">
        <v>220101</v>
      </c>
      <c r="D1156" s="72" t="s">
        <v>488</v>
      </c>
      <c r="E1156" s="73" t="s">
        <v>64</v>
      </c>
      <c r="F1156" s="74">
        <v>143.9</v>
      </c>
      <c r="G1156" s="75">
        <v>143.9</v>
      </c>
      <c r="H1156" s="76">
        <v>26.41</v>
      </c>
      <c r="I1156" s="76">
        <v>5</v>
      </c>
      <c r="J1156" s="76">
        <f t="shared" si="36"/>
        <v>31.41</v>
      </c>
      <c r="K1156" s="145">
        <f t="shared" si="37"/>
        <v>4519.8990000000003</v>
      </c>
      <c r="L1156" s="4"/>
    </row>
    <row r="1157" spans="1:12" ht="20.100000000000001" customHeight="1" thickBot="1" x14ac:dyDescent="0.3">
      <c r="A1157" s="77" t="s">
        <v>1047</v>
      </c>
      <c r="B1157" s="78" t="s">
        <v>65</v>
      </c>
      <c r="C1157" s="79" t="s">
        <v>2</v>
      </c>
      <c r="D1157" s="80" t="s">
        <v>103</v>
      </c>
      <c r="E1157" s="81" t="s">
        <v>63</v>
      </c>
      <c r="F1157" s="82" t="s">
        <v>2</v>
      </c>
      <c r="G1157" s="78" t="s">
        <v>63</v>
      </c>
      <c r="H1157" s="83">
        <v>0</v>
      </c>
      <c r="I1157" s="83">
        <v>0</v>
      </c>
      <c r="J1157" s="84">
        <f>J1158+J1159</f>
        <v>104.11000000000001</v>
      </c>
      <c r="K1157" s="85">
        <f>K1158+K1159</f>
        <v>13962.882800000003</v>
      </c>
      <c r="L1157" s="4"/>
    </row>
    <row r="1158" spans="1:12" ht="45" customHeight="1" x14ac:dyDescent="0.25">
      <c r="A1158" s="138">
        <v>917201</v>
      </c>
      <c r="B1158" s="95" t="s">
        <v>90</v>
      </c>
      <c r="C1158" s="95" t="s">
        <v>104</v>
      </c>
      <c r="D1158" s="56" t="s">
        <v>489</v>
      </c>
      <c r="E1158" s="57" t="s">
        <v>64</v>
      </c>
      <c r="F1158" s="58">
        <v>143.9</v>
      </c>
      <c r="G1158" s="59">
        <v>143.9</v>
      </c>
      <c r="H1158" s="60">
        <v>72.930000000000007</v>
      </c>
      <c r="I1158" s="60">
        <v>10</v>
      </c>
      <c r="J1158" s="60">
        <f t="shared" si="36"/>
        <v>82.93</v>
      </c>
      <c r="K1158" s="139">
        <f t="shared" si="37"/>
        <v>11933.627000000002</v>
      </c>
      <c r="L1158" s="4"/>
    </row>
    <row r="1159" spans="1:12" ht="30" customHeight="1" thickBot="1" x14ac:dyDescent="0.3">
      <c r="A1159" s="140">
        <v>917202</v>
      </c>
      <c r="B1159" s="97" t="s">
        <v>90</v>
      </c>
      <c r="C1159" s="97" t="s">
        <v>105</v>
      </c>
      <c r="D1159" s="62" t="s">
        <v>490</v>
      </c>
      <c r="E1159" s="63" t="s">
        <v>76</v>
      </c>
      <c r="F1159" s="64">
        <v>95.81</v>
      </c>
      <c r="G1159" s="65">
        <v>95.81</v>
      </c>
      <c r="H1159" s="66">
        <v>20.83</v>
      </c>
      <c r="I1159" s="66">
        <v>0.35</v>
      </c>
      <c r="J1159" s="66">
        <f t="shared" si="36"/>
        <v>21.18</v>
      </c>
      <c r="K1159" s="141">
        <f t="shared" si="37"/>
        <v>2029.2557999999999</v>
      </c>
      <c r="L1159" s="4"/>
    </row>
    <row r="1160" spans="1:12" ht="20.100000000000001" customHeight="1" thickBot="1" x14ac:dyDescent="0.3">
      <c r="A1160" s="77" t="s">
        <v>1048</v>
      </c>
      <c r="B1160" s="78" t="s">
        <v>61</v>
      </c>
      <c r="C1160" s="79" t="s">
        <v>2</v>
      </c>
      <c r="D1160" s="80" t="s">
        <v>1137</v>
      </c>
      <c r="E1160" s="81" t="s">
        <v>63</v>
      </c>
      <c r="F1160" s="82" t="s">
        <v>2</v>
      </c>
      <c r="G1160" s="78" t="s">
        <v>63</v>
      </c>
      <c r="H1160" s="83">
        <v>0</v>
      </c>
      <c r="I1160" s="83">
        <v>0</v>
      </c>
      <c r="J1160" s="84">
        <f>J1161</f>
        <v>29.8</v>
      </c>
      <c r="K1160" s="85">
        <f>K1161</f>
        <v>1176.2059999999999</v>
      </c>
      <c r="L1160" s="4"/>
    </row>
    <row r="1161" spans="1:12" ht="30" customHeight="1" thickBot="1" x14ac:dyDescent="0.3">
      <c r="A1161" s="144">
        <v>917301</v>
      </c>
      <c r="B1161" s="109" t="s">
        <v>90</v>
      </c>
      <c r="C1161" s="109" t="s">
        <v>172</v>
      </c>
      <c r="D1161" s="72" t="s">
        <v>1138</v>
      </c>
      <c r="E1161" s="73" t="s">
        <v>76</v>
      </c>
      <c r="F1161" s="74">
        <v>39.47</v>
      </c>
      <c r="G1161" s="75">
        <v>39.47</v>
      </c>
      <c r="H1161" s="76">
        <v>24.8</v>
      </c>
      <c r="I1161" s="76">
        <v>5</v>
      </c>
      <c r="J1161" s="76">
        <f t="shared" si="36"/>
        <v>29.8</v>
      </c>
      <c r="K1161" s="145">
        <f t="shared" si="37"/>
        <v>1176.2059999999999</v>
      </c>
      <c r="L1161" s="4"/>
    </row>
    <row r="1162" spans="1:12" ht="20.100000000000001" customHeight="1" thickBot="1" x14ac:dyDescent="0.3">
      <c r="A1162" s="77" t="s">
        <v>1049</v>
      </c>
      <c r="B1162" s="78" t="s">
        <v>65</v>
      </c>
      <c r="C1162" s="79" t="s">
        <v>2</v>
      </c>
      <c r="D1162" s="80" t="s">
        <v>107</v>
      </c>
      <c r="E1162" s="81" t="s">
        <v>63</v>
      </c>
      <c r="F1162" s="82" t="s">
        <v>2</v>
      </c>
      <c r="G1162" s="78" t="s">
        <v>63</v>
      </c>
      <c r="H1162" s="83">
        <v>0</v>
      </c>
      <c r="I1162" s="83">
        <v>0</v>
      </c>
      <c r="J1162" s="84">
        <f>J1163+J1164</f>
        <v>71.53</v>
      </c>
      <c r="K1162" s="85">
        <f>K1163+K1164</f>
        <v>2360.7437</v>
      </c>
      <c r="L1162" s="4"/>
    </row>
    <row r="1163" spans="1:12" ht="60" customHeight="1" x14ac:dyDescent="0.25">
      <c r="A1163" s="138">
        <v>917401</v>
      </c>
      <c r="B1163" s="55" t="s">
        <v>61</v>
      </c>
      <c r="C1163" s="55">
        <v>220100</v>
      </c>
      <c r="D1163" s="56" t="s">
        <v>1139</v>
      </c>
      <c r="E1163" s="57" t="s">
        <v>64</v>
      </c>
      <c r="F1163" s="58">
        <v>33.18</v>
      </c>
      <c r="G1163" s="59">
        <v>33.18</v>
      </c>
      <c r="H1163" s="60">
        <v>47.04</v>
      </c>
      <c r="I1163" s="60">
        <v>15</v>
      </c>
      <c r="J1163" s="60">
        <f t="shared" si="36"/>
        <v>62.04</v>
      </c>
      <c r="K1163" s="139">
        <f t="shared" si="37"/>
        <v>2058.4872</v>
      </c>
      <c r="L1163" s="4"/>
    </row>
    <row r="1164" spans="1:12" ht="15" customHeight="1" thickBot="1" x14ac:dyDescent="0.3">
      <c r="A1164" s="140">
        <v>917402</v>
      </c>
      <c r="B1164" s="61" t="s">
        <v>61</v>
      </c>
      <c r="C1164" s="61">
        <v>220902</v>
      </c>
      <c r="D1164" s="62" t="s">
        <v>1140</v>
      </c>
      <c r="E1164" s="63" t="s">
        <v>76</v>
      </c>
      <c r="F1164" s="64">
        <v>31.85</v>
      </c>
      <c r="G1164" s="65">
        <v>31.85</v>
      </c>
      <c r="H1164" s="66">
        <v>1.49</v>
      </c>
      <c r="I1164" s="66">
        <v>8</v>
      </c>
      <c r="J1164" s="66">
        <f t="shared" si="36"/>
        <v>9.49</v>
      </c>
      <c r="K1164" s="141">
        <f t="shared" si="37"/>
        <v>302.25650000000002</v>
      </c>
      <c r="L1164" s="4"/>
    </row>
    <row r="1165" spans="1:12" ht="20.100000000000001" customHeight="1" thickBot="1" x14ac:dyDescent="0.3">
      <c r="A1165" s="45" t="s">
        <v>1020</v>
      </c>
      <c r="B1165" s="46" t="s">
        <v>61</v>
      </c>
      <c r="C1165" s="47" t="s">
        <v>2</v>
      </c>
      <c r="D1165" s="48" t="s">
        <v>140</v>
      </c>
      <c r="E1165" s="49" t="s">
        <v>63</v>
      </c>
      <c r="F1165" s="50" t="s">
        <v>2</v>
      </c>
      <c r="G1165" s="46" t="s">
        <v>63</v>
      </c>
      <c r="H1165" s="51">
        <v>0</v>
      </c>
      <c r="I1165" s="51">
        <v>0</v>
      </c>
      <c r="J1165" s="52">
        <f>J1166</f>
        <v>126.9</v>
      </c>
      <c r="K1165" s="53">
        <f>K1166</f>
        <v>477.12</v>
      </c>
      <c r="L1165" s="4"/>
    </row>
    <row r="1166" spans="1:12" ht="20.100000000000001" customHeight="1" thickBot="1" x14ac:dyDescent="0.3">
      <c r="A1166" s="77" t="s">
        <v>1050</v>
      </c>
      <c r="B1166" s="78" t="s">
        <v>61</v>
      </c>
      <c r="C1166" s="79" t="s">
        <v>2</v>
      </c>
      <c r="D1166" s="80" t="s">
        <v>1141</v>
      </c>
      <c r="E1166" s="81" t="s">
        <v>63</v>
      </c>
      <c r="F1166" s="82" t="s">
        <v>2</v>
      </c>
      <c r="G1166" s="78" t="s">
        <v>63</v>
      </c>
      <c r="H1166" s="83">
        <v>0</v>
      </c>
      <c r="I1166" s="83">
        <v>0</v>
      </c>
      <c r="J1166" s="84">
        <f>J1167+J1168</f>
        <v>126.9</v>
      </c>
      <c r="K1166" s="85">
        <f>K1167+K1168</f>
        <v>477.12</v>
      </c>
      <c r="L1166" s="4"/>
    </row>
    <row r="1167" spans="1:12" ht="15" customHeight="1" x14ac:dyDescent="0.25">
      <c r="A1167" s="138">
        <v>918101</v>
      </c>
      <c r="B1167" s="55" t="s">
        <v>61</v>
      </c>
      <c r="C1167" s="55">
        <v>230202</v>
      </c>
      <c r="D1167" s="56" t="s">
        <v>1142</v>
      </c>
      <c r="E1167" s="57" t="s">
        <v>62</v>
      </c>
      <c r="F1167" s="58">
        <v>9</v>
      </c>
      <c r="G1167" s="59">
        <v>9</v>
      </c>
      <c r="H1167" s="60">
        <v>7.07</v>
      </c>
      <c r="I1167" s="60">
        <v>9</v>
      </c>
      <c r="J1167" s="60">
        <f t="shared" si="36"/>
        <v>16.07</v>
      </c>
      <c r="K1167" s="139">
        <f t="shared" si="37"/>
        <v>144.63</v>
      </c>
      <c r="L1167" s="4"/>
    </row>
    <row r="1168" spans="1:12" ht="30" customHeight="1" thickBot="1" x14ac:dyDescent="0.3">
      <c r="A1168" s="140">
        <v>918102</v>
      </c>
      <c r="B1168" s="61" t="s">
        <v>61</v>
      </c>
      <c r="C1168" s="61">
        <v>230105</v>
      </c>
      <c r="D1168" s="62" t="s">
        <v>1143</v>
      </c>
      <c r="E1168" s="63" t="s">
        <v>62</v>
      </c>
      <c r="F1168" s="64">
        <v>3</v>
      </c>
      <c r="G1168" s="65">
        <v>3</v>
      </c>
      <c r="H1168" s="66">
        <v>90.83</v>
      </c>
      <c r="I1168" s="66">
        <v>20</v>
      </c>
      <c r="J1168" s="66">
        <f t="shared" si="36"/>
        <v>110.83</v>
      </c>
      <c r="K1168" s="141">
        <f t="shared" si="37"/>
        <v>332.49</v>
      </c>
      <c r="L1168" s="4"/>
    </row>
    <row r="1169" spans="1:12" ht="20.100000000000001" customHeight="1" thickBot="1" x14ac:dyDescent="0.3">
      <c r="A1169" s="45" t="s">
        <v>1021</v>
      </c>
      <c r="B1169" s="46" t="s">
        <v>65</v>
      </c>
      <c r="C1169" s="47" t="s">
        <v>2</v>
      </c>
      <c r="D1169" s="48" t="s">
        <v>110</v>
      </c>
      <c r="E1169" s="49" t="s">
        <v>63</v>
      </c>
      <c r="F1169" s="50" t="s">
        <v>2</v>
      </c>
      <c r="G1169" s="46" t="s">
        <v>63</v>
      </c>
      <c r="H1169" s="51">
        <v>0</v>
      </c>
      <c r="I1169" s="51">
        <v>0</v>
      </c>
      <c r="J1169" s="52">
        <f>J1170+J1173+J1176+J1178+J1182+J1184+J1186+J1189+J1191</f>
        <v>178.86</v>
      </c>
      <c r="K1169" s="53">
        <f>K1170+K1173+K1176+K1178+K1182+K1184+K1186+K1189+K1191</f>
        <v>16797.239999999998</v>
      </c>
      <c r="L1169" s="4"/>
    </row>
    <row r="1170" spans="1:12" ht="20.100000000000001" customHeight="1" thickBot="1" x14ac:dyDescent="0.3">
      <c r="A1170" s="77" t="s">
        <v>1051</v>
      </c>
      <c r="B1170" s="78" t="s">
        <v>65</v>
      </c>
      <c r="C1170" s="79" t="s">
        <v>2</v>
      </c>
      <c r="D1170" s="80" t="s">
        <v>493</v>
      </c>
      <c r="E1170" s="81" t="s">
        <v>63</v>
      </c>
      <c r="F1170" s="82" t="s">
        <v>2</v>
      </c>
      <c r="G1170" s="78" t="s">
        <v>63</v>
      </c>
      <c r="H1170" s="83">
        <v>0</v>
      </c>
      <c r="I1170" s="83">
        <v>0</v>
      </c>
      <c r="J1170" s="84">
        <f>J1171+J1172</f>
        <v>25.98</v>
      </c>
      <c r="K1170" s="85">
        <f>K1171+K1172</f>
        <v>4552.7352000000001</v>
      </c>
      <c r="L1170" s="4"/>
    </row>
    <row r="1171" spans="1:12" ht="30" customHeight="1" x14ac:dyDescent="0.25">
      <c r="A1171" s="138">
        <v>919101</v>
      </c>
      <c r="B1171" s="55" t="s">
        <v>61</v>
      </c>
      <c r="C1171" s="55">
        <v>261550</v>
      </c>
      <c r="D1171" s="56" t="s">
        <v>721</v>
      </c>
      <c r="E1171" s="57" t="s">
        <v>64</v>
      </c>
      <c r="F1171" s="58">
        <v>175.24</v>
      </c>
      <c r="G1171" s="59">
        <v>175.24</v>
      </c>
      <c r="H1171" s="60">
        <v>6.9</v>
      </c>
      <c r="I1171" s="60">
        <v>8</v>
      </c>
      <c r="J1171" s="60">
        <f t="shared" si="36"/>
        <v>14.9</v>
      </c>
      <c r="K1171" s="139">
        <f t="shared" si="37"/>
        <v>2611.076</v>
      </c>
      <c r="L1171" s="4"/>
    </row>
    <row r="1172" spans="1:12" ht="15" customHeight="1" thickBot="1" x14ac:dyDescent="0.3">
      <c r="A1172" s="140">
        <v>919102</v>
      </c>
      <c r="B1172" s="61" t="s">
        <v>61</v>
      </c>
      <c r="C1172" s="61">
        <v>261300</v>
      </c>
      <c r="D1172" s="62" t="s">
        <v>494</v>
      </c>
      <c r="E1172" s="63" t="s">
        <v>64</v>
      </c>
      <c r="F1172" s="64">
        <v>175.24</v>
      </c>
      <c r="G1172" s="65">
        <v>175.24</v>
      </c>
      <c r="H1172" s="66">
        <v>2.08</v>
      </c>
      <c r="I1172" s="66">
        <v>9</v>
      </c>
      <c r="J1172" s="66">
        <f t="shared" si="36"/>
        <v>11.08</v>
      </c>
      <c r="K1172" s="141">
        <f t="shared" si="37"/>
        <v>1941.6592000000001</v>
      </c>
      <c r="L1172" s="4"/>
    </row>
    <row r="1173" spans="1:12" ht="20.100000000000001" customHeight="1" thickBot="1" x14ac:dyDescent="0.3">
      <c r="A1173" s="77" t="s">
        <v>1052</v>
      </c>
      <c r="B1173" s="78" t="s">
        <v>61</v>
      </c>
      <c r="C1173" s="79" t="s">
        <v>2</v>
      </c>
      <c r="D1173" s="80" t="s">
        <v>496</v>
      </c>
      <c r="E1173" s="81" t="s">
        <v>63</v>
      </c>
      <c r="F1173" s="82" t="s">
        <v>2</v>
      </c>
      <c r="G1173" s="78" t="s">
        <v>63</v>
      </c>
      <c r="H1173" s="83">
        <v>0</v>
      </c>
      <c r="I1173" s="83">
        <v>0</v>
      </c>
      <c r="J1173" s="84">
        <f>J1174+J1175</f>
        <v>23.259999999999998</v>
      </c>
      <c r="K1173" s="85">
        <f>K1174+K1175</f>
        <v>3804.8708000000006</v>
      </c>
      <c r="L1173" s="4"/>
    </row>
    <row r="1174" spans="1:12" ht="15" customHeight="1" x14ac:dyDescent="0.25">
      <c r="A1174" s="138">
        <v>919201</v>
      </c>
      <c r="B1174" s="55" t="s">
        <v>61</v>
      </c>
      <c r="C1174" s="55">
        <v>261300</v>
      </c>
      <c r="D1174" s="56" t="s">
        <v>494</v>
      </c>
      <c r="E1174" s="57" t="s">
        <v>64</v>
      </c>
      <c r="F1174" s="58">
        <v>163.58000000000001</v>
      </c>
      <c r="G1174" s="59">
        <v>163.58000000000001</v>
      </c>
      <c r="H1174" s="60">
        <v>2.08</v>
      </c>
      <c r="I1174" s="60">
        <v>9</v>
      </c>
      <c r="J1174" s="60">
        <f t="shared" si="36"/>
        <v>11.08</v>
      </c>
      <c r="K1174" s="139">
        <f t="shared" si="37"/>
        <v>1812.4664000000002</v>
      </c>
      <c r="L1174" s="4"/>
    </row>
    <row r="1175" spans="1:12" ht="15" customHeight="1" thickBot="1" x14ac:dyDescent="0.3">
      <c r="A1175" s="140">
        <v>919202</v>
      </c>
      <c r="B1175" s="61" t="s">
        <v>61</v>
      </c>
      <c r="C1175" s="61">
        <v>261000</v>
      </c>
      <c r="D1175" s="62" t="s">
        <v>500</v>
      </c>
      <c r="E1175" s="63" t="s">
        <v>64</v>
      </c>
      <c r="F1175" s="64">
        <v>163.58000000000001</v>
      </c>
      <c r="G1175" s="65">
        <v>163.58000000000001</v>
      </c>
      <c r="H1175" s="66">
        <v>5.18</v>
      </c>
      <c r="I1175" s="66">
        <v>7</v>
      </c>
      <c r="J1175" s="66">
        <f t="shared" si="36"/>
        <v>12.18</v>
      </c>
      <c r="K1175" s="141">
        <f t="shared" si="37"/>
        <v>1992.4044000000001</v>
      </c>
      <c r="L1175" s="4"/>
    </row>
    <row r="1176" spans="1:12" ht="20.100000000000001" customHeight="1" thickBot="1" x14ac:dyDescent="0.3">
      <c r="A1176" s="77" t="s">
        <v>1053</v>
      </c>
      <c r="B1176" s="78" t="s">
        <v>61</v>
      </c>
      <c r="C1176" s="79" t="s">
        <v>2</v>
      </c>
      <c r="D1176" s="80" t="s">
        <v>173</v>
      </c>
      <c r="E1176" s="81" t="s">
        <v>63</v>
      </c>
      <c r="F1176" s="82" t="s">
        <v>2</v>
      </c>
      <c r="G1176" s="78" t="s">
        <v>63</v>
      </c>
      <c r="H1176" s="83">
        <v>0</v>
      </c>
      <c r="I1176" s="83">
        <v>0</v>
      </c>
      <c r="J1176" s="84">
        <f>J1177</f>
        <v>14.9</v>
      </c>
      <c r="K1176" s="85">
        <f>K1177</f>
        <v>500.64000000000004</v>
      </c>
      <c r="L1176" s="4"/>
    </row>
    <row r="1177" spans="1:12" ht="30" customHeight="1" thickBot="1" x14ac:dyDescent="0.3">
      <c r="A1177" s="144">
        <v>919301</v>
      </c>
      <c r="B1177" s="71" t="s">
        <v>61</v>
      </c>
      <c r="C1177" s="71">
        <v>261550</v>
      </c>
      <c r="D1177" s="72" t="s">
        <v>1000</v>
      </c>
      <c r="E1177" s="73" t="s">
        <v>64</v>
      </c>
      <c r="F1177" s="74">
        <v>33.6</v>
      </c>
      <c r="G1177" s="75">
        <v>33.6</v>
      </c>
      <c r="H1177" s="76">
        <v>6.9</v>
      </c>
      <c r="I1177" s="76">
        <v>8</v>
      </c>
      <c r="J1177" s="76">
        <f t="shared" si="36"/>
        <v>14.9</v>
      </c>
      <c r="K1177" s="145">
        <f t="shared" si="37"/>
        <v>500.64000000000004</v>
      </c>
      <c r="L1177" s="4"/>
    </row>
    <row r="1178" spans="1:12" ht="20.100000000000001" customHeight="1" thickBot="1" x14ac:dyDescent="0.3">
      <c r="A1178" s="77" t="s">
        <v>1054</v>
      </c>
      <c r="B1178" s="78" t="s">
        <v>61</v>
      </c>
      <c r="C1178" s="79" t="s">
        <v>2</v>
      </c>
      <c r="D1178" s="80" t="s">
        <v>111</v>
      </c>
      <c r="E1178" s="81" t="s">
        <v>63</v>
      </c>
      <c r="F1178" s="82" t="s">
        <v>2</v>
      </c>
      <c r="G1178" s="78" t="s">
        <v>63</v>
      </c>
      <c r="H1178" s="83">
        <v>0</v>
      </c>
      <c r="I1178" s="83">
        <v>0</v>
      </c>
      <c r="J1178" s="84">
        <f>J1179</f>
        <v>19.89</v>
      </c>
      <c r="K1178" s="85">
        <f>K1179</f>
        <v>2322.5553</v>
      </c>
      <c r="L1178" s="4"/>
    </row>
    <row r="1179" spans="1:12" ht="20.100000000000001" customHeight="1" thickBot="1" x14ac:dyDescent="0.3">
      <c r="A1179" s="86" t="s">
        <v>1077</v>
      </c>
      <c r="B1179" s="87" t="s">
        <v>61</v>
      </c>
      <c r="C1179" s="88" t="s">
        <v>2</v>
      </c>
      <c r="D1179" s="89" t="s">
        <v>711</v>
      </c>
      <c r="E1179" s="90" t="s">
        <v>63</v>
      </c>
      <c r="F1179" s="91" t="s">
        <v>2</v>
      </c>
      <c r="G1179" s="87" t="s">
        <v>63</v>
      </c>
      <c r="H1179" s="92">
        <v>0</v>
      </c>
      <c r="I1179" s="92">
        <v>0</v>
      </c>
      <c r="J1179" s="93">
        <f>J1180+J1181</f>
        <v>19.89</v>
      </c>
      <c r="K1179" s="94">
        <f>K1180+K1181</f>
        <v>2322.5553</v>
      </c>
      <c r="L1179" s="4"/>
    </row>
    <row r="1180" spans="1:12" ht="15" customHeight="1" x14ac:dyDescent="0.25">
      <c r="A1180" s="138">
        <v>919411</v>
      </c>
      <c r="B1180" s="55" t="s">
        <v>61</v>
      </c>
      <c r="C1180" s="55">
        <v>261300</v>
      </c>
      <c r="D1180" s="56" t="s">
        <v>494</v>
      </c>
      <c r="E1180" s="57" t="s">
        <v>64</v>
      </c>
      <c r="F1180" s="58">
        <v>116.77</v>
      </c>
      <c r="G1180" s="59">
        <v>116.77</v>
      </c>
      <c r="H1180" s="60">
        <v>2.08</v>
      </c>
      <c r="I1180" s="60">
        <v>9</v>
      </c>
      <c r="J1180" s="60">
        <f t="shared" ref="J1180:J1240" si="38">H1180+I1180</f>
        <v>11.08</v>
      </c>
      <c r="K1180" s="139">
        <f t="shared" ref="K1180:K1240" si="39">F1180*J1180</f>
        <v>1293.8116</v>
      </c>
      <c r="L1180" s="4"/>
    </row>
    <row r="1181" spans="1:12" ht="15" customHeight="1" thickBot="1" x14ac:dyDescent="0.3">
      <c r="A1181" s="140">
        <v>919412</v>
      </c>
      <c r="B1181" s="61" t="s">
        <v>61</v>
      </c>
      <c r="C1181" s="61">
        <v>261307</v>
      </c>
      <c r="D1181" s="62" t="s">
        <v>498</v>
      </c>
      <c r="E1181" s="63" t="s">
        <v>64</v>
      </c>
      <c r="F1181" s="64">
        <v>116.77</v>
      </c>
      <c r="G1181" s="65">
        <v>116.77</v>
      </c>
      <c r="H1181" s="66">
        <v>3.81</v>
      </c>
      <c r="I1181" s="66">
        <v>5</v>
      </c>
      <c r="J1181" s="66">
        <f t="shared" si="38"/>
        <v>8.81</v>
      </c>
      <c r="K1181" s="141">
        <f t="shared" si="39"/>
        <v>1028.7437</v>
      </c>
      <c r="L1181" s="4"/>
    </row>
    <row r="1182" spans="1:12" ht="20.100000000000001" customHeight="1" thickBot="1" x14ac:dyDescent="0.3">
      <c r="A1182" s="77" t="s">
        <v>1055</v>
      </c>
      <c r="B1182" s="78" t="s">
        <v>61</v>
      </c>
      <c r="C1182" s="79" t="s">
        <v>2</v>
      </c>
      <c r="D1182" s="80" t="s">
        <v>499</v>
      </c>
      <c r="E1182" s="81" t="s">
        <v>63</v>
      </c>
      <c r="F1182" s="82" t="s">
        <v>2</v>
      </c>
      <c r="G1182" s="78" t="s">
        <v>63</v>
      </c>
      <c r="H1182" s="83">
        <v>0</v>
      </c>
      <c r="I1182" s="83">
        <v>0</v>
      </c>
      <c r="J1182" s="84">
        <f>J1183</f>
        <v>12.18</v>
      </c>
      <c r="K1182" s="85">
        <f>K1183</f>
        <v>921.90419999999995</v>
      </c>
      <c r="L1182" s="4"/>
    </row>
    <row r="1183" spans="1:12" ht="15" customHeight="1" thickBot="1" x14ac:dyDescent="0.3">
      <c r="A1183" s="144">
        <v>919501</v>
      </c>
      <c r="B1183" s="71" t="s">
        <v>61</v>
      </c>
      <c r="C1183" s="71">
        <v>261000</v>
      </c>
      <c r="D1183" s="72" t="s">
        <v>500</v>
      </c>
      <c r="E1183" s="73" t="s">
        <v>64</v>
      </c>
      <c r="F1183" s="74">
        <v>75.69</v>
      </c>
      <c r="G1183" s="75">
        <v>75.69</v>
      </c>
      <c r="H1183" s="76">
        <v>5.18</v>
      </c>
      <c r="I1183" s="76">
        <v>7</v>
      </c>
      <c r="J1183" s="76">
        <f t="shared" si="38"/>
        <v>12.18</v>
      </c>
      <c r="K1183" s="145">
        <f t="shared" si="39"/>
        <v>921.90419999999995</v>
      </c>
      <c r="L1183" s="4"/>
    </row>
    <row r="1184" spans="1:12" ht="20.100000000000001" customHeight="1" thickBot="1" x14ac:dyDescent="0.3">
      <c r="A1184" s="77" t="s">
        <v>1056</v>
      </c>
      <c r="B1184" s="78" t="s">
        <v>61</v>
      </c>
      <c r="C1184" s="79" t="s">
        <v>2</v>
      </c>
      <c r="D1184" s="80" t="s">
        <v>722</v>
      </c>
      <c r="E1184" s="81" t="s">
        <v>63</v>
      </c>
      <c r="F1184" s="82" t="s">
        <v>2</v>
      </c>
      <c r="G1184" s="78" t="s">
        <v>63</v>
      </c>
      <c r="H1184" s="83">
        <v>0</v>
      </c>
      <c r="I1184" s="83">
        <v>0</v>
      </c>
      <c r="J1184" s="84">
        <f>J1185</f>
        <v>11.78</v>
      </c>
      <c r="K1184" s="85">
        <f>K1185</f>
        <v>390.86039999999997</v>
      </c>
      <c r="L1184" s="4"/>
    </row>
    <row r="1185" spans="1:12" ht="30" customHeight="1" thickBot="1" x14ac:dyDescent="0.3">
      <c r="A1185" s="144">
        <v>919601</v>
      </c>
      <c r="B1185" s="71" t="s">
        <v>61</v>
      </c>
      <c r="C1185" s="71">
        <v>261703</v>
      </c>
      <c r="D1185" s="72" t="s">
        <v>502</v>
      </c>
      <c r="E1185" s="73" t="s">
        <v>64</v>
      </c>
      <c r="F1185" s="74">
        <v>33.18</v>
      </c>
      <c r="G1185" s="75">
        <v>33.18</v>
      </c>
      <c r="H1185" s="76">
        <v>3.78</v>
      </c>
      <c r="I1185" s="76">
        <v>8</v>
      </c>
      <c r="J1185" s="76">
        <f t="shared" si="38"/>
        <v>11.78</v>
      </c>
      <c r="K1185" s="145">
        <f t="shared" si="39"/>
        <v>390.86039999999997</v>
      </c>
      <c r="L1185" s="4"/>
    </row>
    <row r="1186" spans="1:12" ht="20.100000000000001" customHeight="1" thickBot="1" x14ac:dyDescent="0.3">
      <c r="A1186" s="77" t="s">
        <v>1057</v>
      </c>
      <c r="B1186" s="78" t="s">
        <v>61</v>
      </c>
      <c r="C1186" s="79" t="s">
        <v>2</v>
      </c>
      <c r="D1186" s="80" t="s">
        <v>139</v>
      </c>
      <c r="E1186" s="81" t="s">
        <v>63</v>
      </c>
      <c r="F1186" s="82" t="s">
        <v>2</v>
      </c>
      <c r="G1186" s="78" t="s">
        <v>63</v>
      </c>
      <c r="H1186" s="83">
        <v>0</v>
      </c>
      <c r="I1186" s="83">
        <v>0</v>
      </c>
      <c r="J1186" s="84">
        <f>J1187+J1188</f>
        <v>37.86</v>
      </c>
      <c r="K1186" s="85">
        <f>K1187+K1188</f>
        <v>1093.3902</v>
      </c>
      <c r="L1186" s="4"/>
    </row>
    <row r="1187" spans="1:12" ht="30" customHeight="1" x14ac:dyDescent="0.25">
      <c r="A1187" s="138">
        <v>919701</v>
      </c>
      <c r="B1187" s="55" t="s">
        <v>61</v>
      </c>
      <c r="C1187" s="55">
        <v>261602</v>
      </c>
      <c r="D1187" s="56" t="s">
        <v>504</v>
      </c>
      <c r="E1187" s="57" t="s">
        <v>64</v>
      </c>
      <c r="F1187" s="58">
        <v>38.43</v>
      </c>
      <c r="G1187" s="59">
        <v>38.43</v>
      </c>
      <c r="H1187" s="60">
        <v>10.98</v>
      </c>
      <c r="I1187" s="60">
        <v>10</v>
      </c>
      <c r="J1187" s="60">
        <f t="shared" si="38"/>
        <v>20.98</v>
      </c>
      <c r="K1187" s="139">
        <f t="shared" si="39"/>
        <v>806.26139999999998</v>
      </c>
      <c r="L1187" s="4"/>
    </row>
    <row r="1188" spans="1:12" ht="30" customHeight="1" thickBot="1" x14ac:dyDescent="0.3">
      <c r="A1188" s="140">
        <v>919702</v>
      </c>
      <c r="B1188" s="61" t="s">
        <v>61</v>
      </c>
      <c r="C1188" s="61">
        <v>261560</v>
      </c>
      <c r="D1188" s="62" t="s">
        <v>1144</v>
      </c>
      <c r="E1188" s="63" t="s">
        <v>64</v>
      </c>
      <c r="F1188" s="64">
        <v>17.010000000000002</v>
      </c>
      <c r="G1188" s="65">
        <v>17.010000000000002</v>
      </c>
      <c r="H1188" s="66">
        <v>6.88</v>
      </c>
      <c r="I1188" s="66">
        <v>10</v>
      </c>
      <c r="J1188" s="66">
        <f t="shared" si="38"/>
        <v>16.88</v>
      </c>
      <c r="K1188" s="141">
        <f t="shared" si="39"/>
        <v>287.12880000000001</v>
      </c>
      <c r="L1188" s="4"/>
    </row>
    <row r="1189" spans="1:12" ht="20.100000000000001" customHeight="1" thickBot="1" x14ac:dyDescent="0.3">
      <c r="A1189" s="77" t="s">
        <v>1058</v>
      </c>
      <c r="B1189" s="78" t="s">
        <v>61</v>
      </c>
      <c r="C1189" s="79" t="s">
        <v>2</v>
      </c>
      <c r="D1189" s="80" t="s">
        <v>99</v>
      </c>
      <c r="E1189" s="81" t="s">
        <v>63</v>
      </c>
      <c r="F1189" s="82" t="s">
        <v>2</v>
      </c>
      <c r="G1189" s="78" t="s">
        <v>63</v>
      </c>
      <c r="H1189" s="83">
        <v>0</v>
      </c>
      <c r="I1189" s="83">
        <v>0</v>
      </c>
      <c r="J1189" s="84">
        <f>J1190</f>
        <v>20.98</v>
      </c>
      <c r="K1189" s="85">
        <f>K1190</f>
        <v>917.24559999999997</v>
      </c>
      <c r="L1189" s="4"/>
    </row>
    <row r="1190" spans="1:12" ht="30" customHeight="1" thickBot="1" x14ac:dyDescent="0.3">
      <c r="A1190" s="144">
        <v>919801</v>
      </c>
      <c r="B1190" s="71" t="s">
        <v>61</v>
      </c>
      <c r="C1190" s="71">
        <v>261602</v>
      </c>
      <c r="D1190" s="72" t="s">
        <v>504</v>
      </c>
      <c r="E1190" s="73" t="s">
        <v>64</v>
      </c>
      <c r="F1190" s="74">
        <v>43.72</v>
      </c>
      <c r="G1190" s="75">
        <v>43.72</v>
      </c>
      <c r="H1190" s="76">
        <v>10.98</v>
      </c>
      <c r="I1190" s="76">
        <v>10</v>
      </c>
      <c r="J1190" s="76">
        <f t="shared" si="38"/>
        <v>20.98</v>
      </c>
      <c r="K1190" s="145">
        <f t="shared" si="39"/>
        <v>917.24559999999997</v>
      </c>
      <c r="L1190" s="4"/>
    </row>
    <row r="1191" spans="1:12" ht="20.100000000000001" customHeight="1" thickBot="1" x14ac:dyDescent="0.3">
      <c r="A1191" s="77" t="s">
        <v>1059</v>
      </c>
      <c r="B1191" s="78" t="s">
        <v>61</v>
      </c>
      <c r="C1191" s="79" t="s">
        <v>2</v>
      </c>
      <c r="D1191" s="80" t="s">
        <v>725</v>
      </c>
      <c r="E1191" s="81" t="s">
        <v>63</v>
      </c>
      <c r="F1191" s="82" t="s">
        <v>2</v>
      </c>
      <c r="G1191" s="78" t="s">
        <v>63</v>
      </c>
      <c r="H1191" s="83">
        <v>0</v>
      </c>
      <c r="I1191" s="83">
        <v>0</v>
      </c>
      <c r="J1191" s="84">
        <f>J1192</f>
        <v>12.03</v>
      </c>
      <c r="K1191" s="85">
        <f>K1192</f>
        <v>2293.0383000000002</v>
      </c>
      <c r="L1191" s="4"/>
    </row>
    <row r="1192" spans="1:12" ht="30" customHeight="1" thickBot="1" x14ac:dyDescent="0.3">
      <c r="A1192" s="144">
        <v>919901</v>
      </c>
      <c r="B1192" s="71" t="s">
        <v>61</v>
      </c>
      <c r="C1192" s="71">
        <v>261609</v>
      </c>
      <c r="D1192" s="72" t="s">
        <v>507</v>
      </c>
      <c r="E1192" s="73" t="s">
        <v>64</v>
      </c>
      <c r="F1192" s="74">
        <v>190.61</v>
      </c>
      <c r="G1192" s="75">
        <v>190.61</v>
      </c>
      <c r="H1192" s="76">
        <v>9.0299999999999994</v>
      </c>
      <c r="I1192" s="76">
        <v>3</v>
      </c>
      <c r="J1192" s="76">
        <f t="shared" si="38"/>
        <v>12.03</v>
      </c>
      <c r="K1192" s="145">
        <f t="shared" si="39"/>
        <v>2293.0383000000002</v>
      </c>
      <c r="L1192" s="4"/>
    </row>
    <row r="1193" spans="1:12" ht="20.100000000000001" customHeight="1" thickBot="1" x14ac:dyDescent="0.3">
      <c r="A1193" s="45" t="s">
        <v>1022</v>
      </c>
      <c r="B1193" s="46" t="s">
        <v>65</v>
      </c>
      <c r="C1193" s="47" t="s">
        <v>2</v>
      </c>
      <c r="D1193" s="48" t="s">
        <v>71</v>
      </c>
      <c r="E1193" s="49" t="s">
        <v>63</v>
      </c>
      <c r="F1193" s="50" t="s">
        <v>2</v>
      </c>
      <c r="G1193" s="46" t="s">
        <v>63</v>
      </c>
      <c r="H1193" s="51">
        <v>0</v>
      </c>
      <c r="I1193" s="51">
        <v>0</v>
      </c>
      <c r="J1193" s="52">
        <f>J1194+J1199</f>
        <v>2767.86</v>
      </c>
      <c r="K1193" s="53">
        <f>K1194+K1199</f>
        <v>6565.9154000000008</v>
      </c>
      <c r="L1193" s="4"/>
    </row>
    <row r="1194" spans="1:12" ht="20.100000000000001" customHeight="1" thickBot="1" x14ac:dyDescent="0.3">
      <c r="A1194" s="77" t="s">
        <v>1060</v>
      </c>
      <c r="B1194" s="78" t="s">
        <v>61</v>
      </c>
      <c r="C1194" s="79" t="s">
        <v>2</v>
      </c>
      <c r="D1194" s="80" t="s">
        <v>112</v>
      </c>
      <c r="E1194" s="81" t="s">
        <v>63</v>
      </c>
      <c r="F1194" s="82" t="s">
        <v>2</v>
      </c>
      <c r="G1194" s="78" t="s">
        <v>63</v>
      </c>
      <c r="H1194" s="83">
        <v>0</v>
      </c>
      <c r="I1194" s="83">
        <v>0</v>
      </c>
      <c r="J1194" s="84">
        <f>J1195+J1196+J1197+J1198</f>
        <v>2596.4100000000003</v>
      </c>
      <c r="K1194" s="85">
        <f>K1195+K1196+K1197+K1198</f>
        <v>4851.4154000000008</v>
      </c>
      <c r="L1194" s="4"/>
    </row>
    <row r="1195" spans="1:12" ht="15" customHeight="1" x14ac:dyDescent="0.25">
      <c r="A1195" s="138">
        <v>920101</v>
      </c>
      <c r="B1195" s="55" t="s">
        <v>61</v>
      </c>
      <c r="C1195" s="55">
        <v>271608</v>
      </c>
      <c r="D1195" s="56" t="s">
        <v>726</v>
      </c>
      <c r="E1195" s="57" t="s">
        <v>64</v>
      </c>
      <c r="F1195" s="58">
        <v>2.97</v>
      </c>
      <c r="G1195" s="59">
        <v>2.97</v>
      </c>
      <c r="H1195" s="60">
        <v>452.01</v>
      </c>
      <c r="I1195" s="60">
        <v>50</v>
      </c>
      <c r="J1195" s="60">
        <f t="shared" si="38"/>
        <v>502.01</v>
      </c>
      <c r="K1195" s="139">
        <f t="shared" si="39"/>
        <v>1490.9697000000001</v>
      </c>
      <c r="L1195" s="4"/>
    </row>
    <row r="1196" spans="1:12" ht="30" customHeight="1" x14ac:dyDescent="0.25">
      <c r="A1196" s="142">
        <v>920102</v>
      </c>
      <c r="B1196" s="96" t="s">
        <v>90</v>
      </c>
      <c r="C1196" s="96" t="s">
        <v>141</v>
      </c>
      <c r="D1196" s="68" t="s">
        <v>896</v>
      </c>
      <c r="E1196" s="17" t="s">
        <v>64</v>
      </c>
      <c r="F1196" s="69">
        <v>2.64</v>
      </c>
      <c r="G1196" s="16">
        <v>2.64</v>
      </c>
      <c r="H1196" s="70">
        <v>386.78</v>
      </c>
      <c r="I1196" s="70">
        <v>50</v>
      </c>
      <c r="J1196" s="70">
        <f t="shared" si="38"/>
        <v>436.78</v>
      </c>
      <c r="K1196" s="143">
        <f t="shared" si="39"/>
        <v>1153.0991999999999</v>
      </c>
      <c r="L1196" s="4"/>
    </row>
    <row r="1197" spans="1:12" ht="30" customHeight="1" x14ac:dyDescent="0.25">
      <c r="A1197" s="142">
        <v>920103</v>
      </c>
      <c r="B1197" s="96" t="s">
        <v>90</v>
      </c>
      <c r="C1197" s="96" t="s">
        <v>174</v>
      </c>
      <c r="D1197" s="68" t="s">
        <v>1145</v>
      </c>
      <c r="E1197" s="17" t="s">
        <v>62</v>
      </c>
      <c r="F1197" s="69">
        <v>1</v>
      </c>
      <c r="G1197" s="16">
        <v>1</v>
      </c>
      <c r="H1197" s="70">
        <v>1633.97</v>
      </c>
      <c r="I1197" s="70">
        <v>20</v>
      </c>
      <c r="J1197" s="70">
        <f t="shared" si="38"/>
        <v>1653.97</v>
      </c>
      <c r="K1197" s="143">
        <f t="shared" si="39"/>
        <v>1653.97</v>
      </c>
      <c r="L1197" s="4"/>
    </row>
    <row r="1198" spans="1:12" ht="15" customHeight="1" thickBot="1" x14ac:dyDescent="0.3">
      <c r="A1198" s="140">
        <v>920104</v>
      </c>
      <c r="B1198" s="61" t="s">
        <v>61</v>
      </c>
      <c r="C1198" s="61">
        <v>270501</v>
      </c>
      <c r="D1198" s="62" t="s">
        <v>355</v>
      </c>
      <c r="E1198" s="63" t="s">
        <v>64</v>
      </c>
      <c r="F1198" s="64">
        <v>151.61000000000001</v>
      </c>
      <c r="G1198" s="65">
        <v>151.61000000000001</v>
      </c>
      <c r="H1198" s="66">
        <v>1.65</v>
      </c>
      <c r="I1198" s="66">
        <v>2</v>
      </c>
      <c r="J1198" s="66">
        <f t="shared" si="38"/>
        <v>3.65</v>
      </c>
      <c r="K1198" s="141">
        <f t="shared" si="39"/>
        <v>553.37650000000008</v>
      </c>
      <c r="L1198" s="4"/>
    </row>
    <row r="1199" spans="1:12" ht="20.100000000000001" customHeight="1" thickBot="1" x14ac:dyDescent="0.3">
      <c r="A1199" s="77" t="s">
        <v>1061</v>
      </c>
      <c r="B1199" s="78" t="s">
        <v>61</v>
      </c>
      <c r="C1199" s="79" t="s">
        <v>2</v>
      </c>
      <c r="D1199" s="80" t="s">
        <v>175</v>
      </c>
      <c r="E1199" s="81" t="s">
        <v>63</v>
      </c>
      <c r="F1199" s="82" t="s">
        <v>2</v>
      </c>
      <c r="G1199" s="78" t="s">
        <v>63</v>
      </c>
      <c r="H1199" s="83">
        <v>0</v>
      </c>
      <c r="I1199" s="83">
        <v>0</v>
      </c>
      <c r="J1199" s="84">
        <f>J1200+J1201</f>
        <v>171.45</v>
      </c>
      <c r="K1199" s="85">
        <f>K1200+K1201</f>
        <v>1714.5</v>
      </c>
      <c r="L1199" s="4"/>
    </row>
    <row r="1200" spans="1:12" ht="60" customHeight="1" x14ac:dyDescent="0.25">
      <c r="A1200" s="142">
        <v>920201</v>
      </c>
      <c r="B1200" s="96" t="s">
        <v>90</v>
      </c>
      <c r="C1200" s="96" t="s">
        <v>115</v>
      </c>
      <c r="D1200" s="56" t="s">
        <v>509</v>
      </c>
      <c r="E1200" s="17" t="s">
        <v>62</v>
      </c>
      <c r="F1200" s="69">
        <v>10</v>
      </c>
      <c r="G1200" s="16">
        <v>10</v>
      </c>
      <c r="H1200" s="70">
        <v>65.3</v>
      </c>
      <c r="I1200" s="70">
        <v>10</v>
      </c>
      <c r="J1200" s="70">
        <f t="shared" si="38"/>
        <v>75.3</v>
      </c>
      <c r="K1200" s="143">
        <f t="shared" si="39"/>
        <v>753</v>
      </c>
      <c r="L1200" s="4"/>
    </row>
    <row r="1201" spans="1:12" ht="45" customHeight="1" thickBot="1" x14ac:dyDescent="0.3">
      <c r="A1201" s="140">
        <v>920202</v>
      </c>
      <c r="B1201" s="97" t="s">
        <v>90</v>
      </c>
      <c r="C1201" s="97" t="s">
        <v>116</v>
      </c>
      <c r="D1201" s="62" t="s">
        <v>510</v>
      </c>
      <c r="E1201" s="63" t="s">
        <v>62</v>
      </c>
      <c r="F1201" s="64">
        <v>10</v>
      </c>
      <c r="G1201" s="65">
        <v>10</v>
      </c>
      <c r="H1201" s="66">
        <v>96.15</v>
      </c>
      <c r="I1201" s="66">
        <v>0</v>
      </c>
      <c r="J1201" s="66">
        <f t="shared" si="38"/>
        <v>96.15</v>
      </c>
      <c r="K1201" s="141">
        <f t="shared" si="39"/>
        <v>961.5</v>
      </c>
      <c r="L1201" s="4"/>
    </row>
    <row r="1202" spans="1:12" ht="30" customHeight="1" thickBot="1" x14ac:dyDescent="0.3">
      <c r="A1202" s="38">
        <v>10</v>
      </c>
      <c r="B1202" s="39" t="s">
        <v>61</v>
      </c>
      <c r="C1202" s="40" t="s">
        <v>2</v>
      </c>
      <c r="D1202" s="8" t="s">
        <v>32</v>
      </c>
      <c r="E1202" s="9" t="s">
        <v>62</v>
      </c>
      <c r="F1202" s="41">
        <v>1</v>
      </c>
      <c r="G1202" s="42">
        <v>1</v>
      </c>
      <c r="H1202" s="54">
        <v>0</v>
      </c>
      <c r="I1202" s="54">
        <v>0</v>
      </c>
      <c r="J1202" s="43">
        <f>J1203+J1205+J1207+J1220+J1236+J1269+J1300+J1310+J1313+J1315+J1317+J1320+J1323+J1330+J1344</f>
        <v>23637.519999999997</v>
      </c>
      <c r="K1202" s="44">
        <f>K1203+K1205+K1207+K1220+K1236+K1269+K1300+K1310+K1313+K1315+K1317+K1320+K1323+K1330+K1344</f>
        <v>308038.5673</v>
      </c>
      <c r="L1202" s="4"/>
    </row>
    <row r="1203" spans="1:12" ht="20.100000000000001" customHeight="1" thickBot="1" x14ac:dyDescent="0.3">
      <c r="A1203" s="45" t="s">
        <v>1147</v>
      </c>
      <c r="B1203" s="46" t="s">
        <v>61</v>
      </c>
      <c r="C1203" s="47" t="s">
        <v>2</v>
      </c>
      <c r="D1203" s="48" t="s">
        <v>261</v>
      </c>
      <c r="E1203" s="49" t="s">
        <v>63</v>
      </c>
      <c r="F1203" s="50" t="s">
        <v>2</v>
      </c>
      <c r="G1203" s="46" t="s">
        <v>63</v>
      </c>
      <c r="H1203" s="51">
        <v>0</v>
      </c>
      <c r="I1203" s="51">
        <v>0</v>
      </c>
      <c r="J1203" s="52">
        <f>J1204</f>
        <v>4.63</v>
      </c>
      <c r="K1203" s="53">
        <f>K1204</f>
        <v>2003.7250999999999</v>
      </c>
      <c r="L1203" s="4"/>
    </row>
    <row r="1204" spans="1:12" ht="60" customHeight="1" thickBot="1" x14ac:dyDescent="0.3">
      <c r="A1204" s="144">
        <v>101001</v>
      </c>
      <c r="B1204" s="71" t="s">
        <v>61</v>
      </c>
      <c r="C1204" s="71">
        <v>20701</v>
      </c>
      <c r="D1204" s="72" t="s">
        <v>1193</v>
      </c>
      <c r="E1204" s="73" t="s">
        <v>64</v>
      </c>
      <c r="F1204" s="74">
        <v>432.77</v>
      </c>
      <c r="G1204" s="75">
        <v>432.77</v>
      </c>
      <c r="H1204" s="76">
        <v>3.63</v>
      </c>
      <c r="I1204" s="76">
        <v>1</v>
      </c>
      <c r="J1204" s="76">
        <f t="shared" si="38"/>
        <v>4.63</v>
      </c>
      <c r="K1204" s="145">
        <f t="shared" si="39"/>
        <v>2003.7250999999999</v>
      </c>
      <c r="L1204" s="4"/>
    </row>
    <row r="1205" spans="1:12" ht="20.100000000000001" customHeight="1" thickBot="1" x14ac:dyDescent="0.3">
      <c r="A1205" s="45" t="s">
        <v>1148</v>
      </c>
      <c r="B1205" s="47" t="s">
        <v>2</v>
      </c>
      <c r="C1205" s="47" t="s">
        <v>2</v>
      </c>
      <c r="D1205" s="48" t="s">
        <v>75</v>
      </c>
      <c r="E1205" s="49" t="s">
        <v>63</v>
      </c>
      <c r="F1205" s="50" t="s">
        <v>2</v>
      </c>
      <c r="G1205" s="46" t="s">
        <v>63</v>
      </c>
      <c r="H1205" s="51">
        <v>0</v>
      </c>
      <c r="I1205" s="51">
        <v>0</v>
      </c>
      <c r="J1205" s="52">
        <f>J1206</f>
        <v>45.15</v>
      </c>
      <c r="K1205" s="53">
        <f>K1206</f>
        <v>1367.5934999999999</v>
      </c>
      <c r="L1205" s="4"/>
    </row>
    <row r="1206" spans="1:12" ht="30" customHeight="1" thickBot="1" x14ac:dyDescent="0.3">
      <c r="A1206" s="144">
        <v>102001</v>
      </c>
      <c r="B1206" s="71" t="s">
        <v>61</v>
      </c>
      <c r="C1206" s="71">
        <v>30101</v>
      </c>
      <c r="D1206" s="72" t="s">
        <v>412</v>
      </c>
      <c r="E1206" s="73" t="s">
        <v>79</v>
      </c>
      <c r="F1206" s="74">
        <v>30.29</v>
      </c>
      <c r="G1206" s="75">
        <v>30.29</v>
      </c>
      <c r="H1206" s="76">
        <v>36.15</v>
      </c>
      <c r="I1206" s="76">
        <v>9</v>
      </c>
      <c r="J1206" s="76">
        <f t="shared" si="38"/>
        <v>45.15</v>
      </c>
      <c r="K1206" s="145">
        <f t="shared" si="39"/>
        <v>1367.5934999999999</v>
      </c>
      <c r="L1206" s="4"/>
    </row>
    <row r="1207" spans="1:12" ht="20.100000000000001" customHeight="1" thickBot="1" x14ac:dyDescent="0.3">
      <c r="A1207" s="45" t="s">
        <v>1149</v>
      </c>
      <c r="B1207" s="47" t="s">
        <v>2</v>
      </c>
      <c r="C1207" s="47" t="s">
        <v>2</v>
      </c>
      <c r="D1207" s="48" t="s">
        <v>77</v>
      </c>
      <c r="E1207" s="49" t="s">
        <v>63</v>
      </c>
      <c r="F1207" s="50" t="s">
        <v>2</v>
      </c>
      <c r="G1207" s="46" t="s">
        <v>63</v>
      </c>
      <c r="H1207" s="51">
        <v>0</v>
      </c>
      <c r="I1207" s="51">
        <v>0</v>
      </c>
      <c r="J1207" s="52">
        <f>J1208+J1211+J1217</f>
        <v>52.839999999999996</v>
      </c>
      <c r="K1207" s="53">
        <f>K1208+K1211+K1217</f>
        <v>3151.4114999999997</v>
      </c>
      <c r="L1207" s="4"/>
    </row>
    <row r="1208" spans="1:12" ht="20.100000000000001" customHeight="1" thickBot="1" x14ac:dyDescent="0.3">
      <c r="A1208" s="77" t="s">
        <v>1162</v>
      </c>
      <c r="B1208" s="79" t="s">
        <v>2</v>
      </c>
      <c r="C1208" s="79" t="s">
        <v>2</v>
      </c>
      <c r="D1208" s="80" t="s">
        <v>176</v>
      </c>
      <c r="E1208" s="81" t="s">
        <v>63</v>
      </c>
      <c r="F1208" s="82" t="s">
        <v>2</v>
      </c>
      <c r="G1208" s="78" t="s">
        <v>63</v>
      </c>
      <c r="H1208" s="83">
        <v>0</v>
      </c>
      <c r="I1208" s="83">
        <v>0</v>
      </c>
      <c r="J1208" s="84">
        <f>J1209+J1210</f>
        <v>33.56</v>
      </c>
      <c r="K1208" s="85">
        <f>K1209+K1210</f>
        <v>289.95840000000004</v>
      </c>
      <c r="L1208" s="4"/>
    </row>
    <row r="1209" spans="1:12" ht="30" customHeight="1" x14ac:dyDescent="0.25">
      <c r="A1209" s="138">
        <v>103101</v>
      </c>
      <c r="B1209" s="55" t="s">
        <v>61</v>
      </c>
      <c r="C1209" s="55">
        <v>40101</v>
      </c>
      <c r="D1209" s="56" t="s">
        <v>809</v>
      </c>
      <c r="E1209" s="57" t="s">
        <v>79</v>
      </c>
      <c r="F1209" s="58">
        <v>8.64</v>
      </c>
      <c r="G1209" s="59">
        <v>8.64</v>
      </c>
      <c r="H1209" s="60">
        <v>0</v>
      </c>
      <c r="I1209" s="60">
        <v>30</v>
      </c>
      <c r="J1209" s="60">
        <f t="shared" si="38"/>
        <v>30</v>
      </c>
      <c r="K1209" s="139">
        <f t="shared" si="39"/>
        <v>259.20000000000005</v>
      </c>
      <c r="L1209" s="4"/>
    </row>
    <row r="1210" spans="1:12" ht="15" customHeight="1" thickBot="1" x14ac:dyDescent="0.3">
      <c r="A1210" s="140">
        <v>103102</v>
      </c>
      <c r="B1210" s="61" t="s">
        <v>61</v>
      </c>
      <c r="C1210" s="61">
        <v>40904</v>
      </c>
      <c r="D1210" s="62" t="s">
        <v>429</v>
      </c>
      <c r="E1210" s="63" t="s">
        <v>79</v>
      </c>
      <c r="F1210" s="64">
        <v>8.64</v>
      </c>
      <c r="G1210" s="65">
        <v>8.64</v>
      </c>
      <c r="H1210" s="66">
        <v>0.56000000000000005</v>
      </c>
      <c r="I1210" s="66">
        <v>3</v>
      </c>
      <c r="J1210" s="66">
        <f t="shared" si="38"/>
        <v>3.56</v>
      </c>
      <c r="K1210" s="141">
        <f t="shared" si="39"/>
        <v>30.758400000000002</v>
      </c>
      <c r="L1210" s="4"/>
    </row>
    <row r="1211" spans="1:12" ht="20.100000000000001" customHeight="1" thickBot="1" x14ac:dyDescent="0.3">
      <c r="A1211" s="77" t="s">
        <v>1163</v>
      </c>
      <c r="B1211" s="79" t="s">
        <v>2</v>
      </c>
      <c r="C1211" s="79" t="s">
        <v>2</v>
      </c>
      <c r="D1211" s="80" t="s">
        <v>177</v>
      </c>
      <c r="E1211" s="81" t="s">
        <v>63</v>
      </c>
      <c r="F1211" s="82" t="s">
        <v>2</v>
      </c>
      <c r="G1211" s="78" t="s">
        <v>63</v>
      </c>
      <c r="H1211" s="83">
        <v>0</v>
      </c>
      <c r="I1211" s="83">
        <v>0</v>
      </c>
      <c r="J1211" s="84">
        <f>J1212+J1213+J1214+J1215+J1216</f>
        <v>13.349999999999998</v>
      </c>
      <c r="K1211" s="85">
        <f>K1212+K1213+K1214+K1215+K1216</f>
        <v>295.12699999999995</v>
      </c>
      <c r="L1211" s="4"/>
    </row>
    <row r="1212" spans="1:12" ht="15" customHeight="1" x14ac:dyDescent="0.25">
      <c r="A1212" s="138">
        <v>103201</v>
      </c>
      <c r="B1212" s="55" t="s">
        <v>61</v>
      </c>
      <c r="C1212" s="55">
        <v>41004</v>
      </c>
      <c r="D1212" s="56" t="s">
        <v>78</v>
      </c>
      <c r="E1212" s="57" t="s">
        <v>79</v>
      </c>
      <c r="F1212" s="58">
        <v>12.25</v>
      </c>
      <c r="G1212" s="59">
        <v>12.25</v>
      </c>
      <c r="H1212" s="60">
        <v>1.97</v>
      </c>
      <c r="I1212" s="60">
        <v>0</v>
      </c>
      <c r="J1212" s="60">
        <f t="shared" si="38"/>
        <v>1.97</v>
      </c>
      <c r="K1212" s="139">
        <f t="shared" si="39"/>
        <v>24.1325</v>
      </c>
      <c r="L1212" s="4"/>
    </row>
    <row r="1213" spans="1:12" ht="15" customHeight="1" x14ac:dyDescent="0.25">
      <c r="A1213" s="142">
        <v>103202</v>
      </c>
      <c r="B1213" s="67" t="s">
        <v>61</v>
      </c>
      <c r="C1213" s="67">
        <v>41005</v>
      </c>
      <c r="D1213" s="68" t="s">
        <v>359</v>
      </c>
      <c r="E1213" s="17" t="s">
        <v>79</v>
      </c>
      <c r="F1213" s="69">
        <v>12.25</v>
      </c>
      <c r="G1213" s="16">
        <v>12.25</v>
      </c>
      <c r="H1213" s="70">
        <v>1.5</v>
      </c>
      <c r="I1213" s="70">
        <v>0</v>
      </c>
      <c r="J1213" s="70">
        <f t="shared" si="38"/>
        <v>1.5</v>
      </c>
      <c r="K1213" s="143">
        <f t="shared" si="39"/>
        <v>18.375</v>
      </c>
      <c r="L1213" s="4"/>
    </row>
    <row r="1214" spans="1:12" ht="15" customHeight="1" x14ac:dyDescent="0.25">
      <c r="A1214" s="142">
        <v>103203</v>
      </c>
      <c r="B1214" s="67" t="s">
        <v>61</v>
      </c>
      <c r="C1214" s="67">
        <v>41012</v>
      </c>
      <c r="D1214" s="68" t="s">
        <v>360</v>
      </c>
      <c r="E1214" s="17" t="s">
        <v>79</v>
      </c>
      <c r="F1214" s="69">
        <v>12.25</v>
      </c>
      <c r="G1214" s="16">
        <v>12.25</v>
      </c>
      <c r="H1214" s="70">
        <v>5</v>
      </c>
      <c r="I1214" s="70">
        <v>0</v>
      </c>
      <c r="J1214" s="70">
        <f t="shared" si="38"/>
        <v>5</v>
      </c>
      <c r="K1214" s="143">
        <f t="shared" si="39"/>
        <v>61.25</v>
      </c>
      <c r="L1214" s="4"/>
    </row>
    <row r="1215" spans="1:12" ht="15" customHeight="1" x14ac:dyDescent="0.25">
      <c r="A1215" s="142">
        <v>103204</v>
      </c>
      <c r="B1215" s="67" t="s">
        <v>61</v>
      </c>
      <c r="C1215" s="67">
        <v>41006</v>
      </c>
      <c r="D1215" s="68" t="s">
        <v>361</v>
      </c>
      <c r="E1215" s="17" t="s">
        <v>80</v>
      </c>
      <c r="F1215" s="69">
        <v>61.25</v>
      </c>
      <c r="G1215" s="16">
        <v>61.25</v>
      </c>
      <c r="H1215" s="70">
        <v>2.79</v>
      </c>
      <c r="I1215" s="70">
        <v>0</v>
      </c>
      <c r="J1215" s="70">
        <f t="shared" si="38"/>
        <v>2.79</v>
      </c>
      <c r="K1215" s="143">
        <f t="shared" si="39"/>
        <v>170.88749999999999</v>
      </c>
      <c r="L1215" s="4"/>
    </row>
    <row r="1216" spans="1:12" ht="30" customHeight="1" thickBot="1" x14ac:dyDescent="0.3">
      <c r="A1216" s="140">
        <v>103205</v>
      </c>
      <c r="B1216" s="61" t="s">
        <v>61</v>
      </c>
      <c r="C1216" s="61">
        <v>41009</v>
      </c>
      <c r="D1216" s="62" t="s">
        <v>1194</v>
      </c>
      <c r="E1216" s="63" t="s">
        <v>79</v>
      </c>
      <c r="F1216" s="64">
        <v>9.8000000000000007</v>
      </c>
      <c r="G1216" s="65">
        <v>9.8000000000000007</v>
      </c>
      <c r="H1216" s="66">
        <v>2.09</v>
      </c>
      <c r="I1216" s="66">
        <v>0</v>
      </c>
      <c r="J1216" s="66">
        <f t="shared" si="38"/>
        <v>2.09</v>
      </c>
      <c r="K1216" s="141">
        <f t="shared" si="39"/>
        <v>20.481999999999999</v>
      </c>
      <c r="L1216" s="4"/>
    </row>
    <row r="1217" spans="1:12" ht="20.100000000000001" customHeight="1" thickBot="1" x14ac:dyDescent="0.3">
      <c r="A1217" s="77" t="s">
        <v>1164</v>
      </c>
      <c r="B1217" s="79" t="s">
        <v>2</v>
      </c>
      <c r="C1217" s="79" t="s">
        <v>2</v>
      </c>
      <c r="D1217" s="80" t="s">
        <v>124</v>
      </c>
      <c r="E1217" s="81" t="s">
        <v>63</v>
      </c>
      <c r="F1217" s="82" t="s">
        <v>2</v>
      </c>
      <c r="G1217" s="78" t="s">
        <v>63</v>
      </c>
      <c r="H1217" s="83">
        <v>0</v>
      </c>
      <c r="I1217" s="83">
        <v>0</v>
      </c>
      <c r="J1217" s="84">
        <f>J1218+J1219</f>
        <v>5.93</v>
      </c>
      <c r="K1217" s="85">
        <f>K1218+K1219</f>
        <v>2566.3260999999998</v>
      </c>
      <c r="L1217" s="4"/>
    </row>
    <row r="1218" spans="1:12" ht="30" customHeight="1" x14ac:dyDescent="0.25">
      <c r="A1218" s="138">
        <v>103301</v>
      </c>
      <c r="B1218" s="55" t="s">
        <v>61</v>
      </c>
      <c r="C1218" s="55">
        <v>41140</v>
      </c>
      <c r="D1218" s="56" t="s">
        <v>414</v>
      </c>
      <c r="E1218" s="57" t="s">
        <v>64</v>
      </c>
      <c r="F1218" s="58">
        <v>432.77</v>
      </c>
      <c r="G1218" s="59">
        <v>432.77</v>
      </c>
      <c r="H1218" s="60">
        <v>0</v>
      </c>
      <c r="I1218" s="60">
        <v>2</v>
      </c>
      <c r="J1218" s="60">
        <f t="shared" si="38"/>
        <v>2</v>
      </c>
      <c r="K1218" s="139">
        <f t="shared" si="39"/>
        <v>865.54</v>
      </c>
      <c r="L1218" s="4"/>
    </row>
    <row r="1219" spans="1:12" ht="30" customHeight="1" thickBot="1" x14ac:dyDescent="0.3">
      <c r="A1219" s="140">
        <v>103302</v>
      </c>
      <c r="B1219" s="61" t="s">
        <v>61</v>
      </c>
      <c r="C1219" s="61">
        <v>41013</v>
      </c>
      <c r="D1219" s="62" t="s">
        <v>1195</v>
      </c>
      <c r="E1219" s="63" t="s">
        <v>79</v>
      </c>
      <c r="F1219" s="64">
        <v>432.77</v>
      </c>
      <c r="G1219" s="65">
        <v>432.77</v>
      </c>
      <c r="H1219" s="66">
        <v>1.93</v>
      </c>
      <c r="I1219" s="66">
        <v>2</v>
      </c>
      <c r="J1219" s="66">
        <f t="shared" si="38"/>
        <v>3.9299999999999997</v>
      </c>
      <c r="K1219" s="141">
        <f t="shared" si="39"/>
        <v>1700.7860999999998</v>
      </c>
      <c r="L1219" s="4"/>
    </row>
    <row r="1220" spans="1:12" ht="20.100000000000001" customHeight="1" thickBot="1" x14ac:dyDescent="0.3">
      <c r="A1220" s="45" t="s">
        <v>1150</v>
      </c>
      <c r="B1220" s="47" t="s">
        <v>2</v>
      </c>
      <c r="C1220" s="47" t="s">
        <v>2</v>
      </c>
      <c r="D1220" s="48" t="s">
        <v>265</v>
      </c>
      <c r="E1220" s="49" t="s">
        <v>63</v>
      </c>
      <c r="F1220" s="50" t="s">
        <v>2</v>
      </c>
      <c r="G1220" s="46" t="s">
        <v>63</v>
      </c>
      <c r="H1220" s="51">
        <v>0</v>
      </c>
      <c r="I1220" s="51">
        <v>0</v>
      </c>
      <c r="J1220" s="52">
        <f>J1221+J1225+J1234</f>
        <v>1392.33</v>
      </c>
      <c r="K1220" s="53">
        <f>K1221+K1225+K1234</f>
        <v>24084.964599999999</v>
      </c>
      <c r="L1220" s="4"/>
    </row>
    <row r="1221" spans="1:12" ht="20.100000000000001" customHeight="1" thickBot="1" x14ac:dyDescent="0.3">
      <c r="A1221" s="77" t="s">
        <v>1165</v>
      </c>
      <c r="B1221" s="79" t="s">
        <v>2</v>
      </c>
      <c r="C1221" s="79" t="s">
        <v>2</v>
      </c>
      <c r="D1221" s="80" t="s">
        <v>81</v>
      </c>
      <c r="E1221" s="81" t="s">
        <v>63</v>
      </c>
      <c r="F1221" s="82" t="s">
        <v>2</v>
      </c>
      <c r="G1221" s="78" t="s">
        <v>63</v>
      </c>
      <c r="H1221" s="83">
        <v>0</v>
      </c>
      <c r="I1221" s="83">
        <v>0</v>
      </c>
      <c r="J1221" s="84">
        <f>J1222+J1223+J1224</f>
        <v>70.08</v>
      </c>
      <c r="K1221" s="85">
        <f>K1222+K1223+K1224</f>
        <v>12345.89</v>
      </c>
      <c r="L1221" s="4"/>
    </row>
    <row r="1222" spans="1:12" ht="15" customHeight="1" x14ac:dyDescent="0.25">
      <c r="A1222" s="138">
        <v>104101</v>
      </c>
      <c r="B1222" s="55" t="s">
        <v>61</v>
      </c>
      <c r="C1222" s="55">
        <v>50302</v>
      </c>
      <c r="D1222" s="56" t="s">
        <v>806</v>
      </c>
      <c r="E1222" s="57" t="s">
        <v>76</v>
      </c>
      <c r="F1222" s="58">
        <v>116</v>
      </c>
      <c r="G1222" s="59">
        <v>116</v>
      </c>
      <c r="H1222" s="60">
        <v>31.48</v>
      </c>
      <c r="I1222" s="60">
        <v>15</v>
      </c>
      <c r="J1222" s="60">
        <f t="shared" si="38"/>
        <v>46.480000000000004</v>
      </c>
      <c r="K1222" s="139">
        <f t="shared" si="39"/>
        <v>5391.68</v>
      </c>
      <c r="L1222" s="4"/>
    </row>
    <row r="1223" spans="1:12" ht="30" customHeight="1" x14ac:dyDescent="0.25">
      <c r="A1223" s="142">
        <v>104102</v>
      </c>
      <c r="B1223" s="67" t="s">
        <v>65</v>
      </c>
      <c r="C1223" s="67">
        <v>95577</v>
      </c>
      <c r="D1223" s="68" t="s">
        <v>1196</v>
      </c>
      <c r="E1223" s="17" t="s">
        <v>82</v>
      </c>
      <c r="F1223" s="69">
        <v>493.2</v>
      </c>
      <c r="G1223" s="16">
        <v>493.2</v>
      </c>
      <c r="H1223" s="70">
        <v>9.75</v>
      </c>
      <c r="I1223" s="70">
        <v>0.9</v>
      </c>
      <c r="J1223" s="70">
        <f t="shared" si="38"/>
        <v>10.65</v>
      </c>
      <c r="K1223" s="143">
        <f t="shared" si="39"/>
        <v>5252.58</v>
      </c>
      <c r="L1223" s="4"/>
    </row>
    <row r="1224" spans="1:12" ht="15" customHeight="1" thickBot="1" x14ac:dyDescent="0.3">
      <c r="A1224" s="140">
        <v>104103</v>
      </c>
      <c r="B1224" s="61" t="s">
        <v>61</v>
      </c>
      <c r="C1224" s="61">
        <v>52014</v>
      </c>
      <c r="D1224" s="62" t="s">
        <v>418</v>
      </c>
      <c r="E1224" s="63" t="s">
        <v>82</v>
      </c>
      <c r="F1224" s="64">
        <v>131.4</v>
      </c>
      <c r="G1224" s="65">
        <v>131.4</v>
      </c>
      <c r="H1224" s="66">
        <v>11.95</v>
      </c>
      <c r="I1224" s="66">
        <v>1</v>
      </c>
      <c r="J1224" s="66">
        <f t="shared" si="38"/>
        <v>12.95</v>
      </c>
      <c r="K1224" s="141">
        <f t="shared" si="39"/>
        <v>1701.6299999999999</v>
      </c>
      <c r="L1224" s="4"/>
    </row>
    <row r="1225" spans="1:12" ht="20.100000000000001" customHeight="1" thickBot="1" x14ac:dyDescent="0.3">
      <c r="A1225" s="77" t="s">
        <v>1166</v>
      </c>
      <c r="B1225" s="79" t="s">
        <v>2</v>
      </c>
      <c r="C1225" s="79" t="s">
        <v>2</v>
      </c>
      <c r="D1225" s="80" t="s">
        <v>83</v>
      </c>
      <c r="E1225" s="81" t="s">
        <v>63</v>
      </c>
      <c r="F1225" s="82" t="s">
        <v>2</v>
      </c>
      <c r="G1225" s="78" t="s">
        <v>63</v>
      </c>
      <c r="H1225" s="83">
        <v>0</v>
      </c>
      <c r="I1225" s="83">
        <v>0</v>
      </c>
      <c r="J1225" s="84">
        <f>J1226+J1227+J1228+J1229+J1230+J1231+J1232+J1233</f>
        <v>1307.25</v>
      </c>
      <c r="K1225" s="85">
        <f>K1226+K1227+K1228+K1229+K1230+K1231+K1232+K1233</f>
        <v>11649.074599999998</v>
      </c>
      <c r="L1225" s="4"/>
    </row>
    <row r="1226" spans="1:12" ht="15" customHeight="1" x14ac:dyDescent="0.25">
      <c r="A1226" s="138">
        <v>104201</v>
      </c>
      <c r="B1226" s="55" t="s">
        <v>61</v>
      </c>
      <c r="C1226" s="55">
        <v>50901</v>
      </c>
      <c r="D1226" s="56" t="s">
        <v>596</v>
      </c>
      <c r="E1226" s="57" t="s">
        <v>79</v>
      </c>
      <c r="F1226" s="58">
        <v>13.54</v>
      </c>
      <c r="G1226" s="59">
        <v>13.54</v>
      </c>
      <c r="H1226" s="60">
        <v>0</v>
      </c>
      <c r="I1226" s="60">
        <v>40</v>
      </c>
      <c r="J1226" s="60">
        <f t="shared" si="38"/>
        <v>40</v>
      </c>
      <c r="K1226" s="139">
        <f t="shared" si="39"/>
        <v>541.59999999999991</v>
      </c>
      <c r="L1226" s="4"/>
    </row>
    <row r="1227" spans="1:12" ht="15" customHeight="1" x14ac:dyDescent="0.25">
      <c r="A1227" s="142">
        <v>104202</v>
      </c>
      <c r="B1227" s="67" t="s">
        <v>61</v>
      </c>
      <c r="C1227" s="67">
        <v>50902</v>
      </c>
      <c r="D1227" s="68" t="s">
        <v>84</v>
      </c>
      <c r="E1227" s="17" t="s">
        <v>64</v>
      </c>
      <c r="F1227" s="69">
        <v>15.12</v>
      </c>
      <c r="G1227" s="16">
        <v>15.12</v>
      </c>
      <c r="H1227" s="70">
        <v>0</v>
      </c>
      <c r="I1227" s="70">
        <v>5</v>
      </c>
      <c r="J1227" s="70">
        <f t="shared" si="38"/>
        <v>5</v>
      </c>
      <c r="K1227" s="143">
        <f t="shared" si="39"/>
        <v>75.599999999999994</v>
      </c>
      <c r="L1227" s="4"/>
    </row>
    <row r="1228" spans="1:12" ht="30" customHeight="1" x14ac:dyDescent="0.25">
      <c r="A1228" s="142">
        <v>104203</v>
      </c>
      <c r="B1228" s="67" t="s">
        <v>65</v>
      </c>
      <c r="C1228" s="67">
        <v>96616</v>
      </c>
      <c r="D1228" s="68" t="s">
        <v>420</v>
      </c>
      <c r="E1228" s="17" t="s">
        <v>79</v>
      </c>
      <c r="F1228" s="69">
        <v>0.76</v>
      </c>
      <c r="G1228" s="16">
        <v>0.76</v>
      </c>
      <c r="H1228" s="70">
        <v>442.01</v>
      </c>
      <c r="I1228" s="70">
        <v>200</v>
      </c>
      <c r="J1228" s="70">
        <f t="shared" si="38"/>
        <v>642.01</v>
      </c>
      <c r="K1228" s="143">
        <f t="shared" si="39"/>
        <v>487.92759999999998</v>
      </c>
      <c r="L1228" s="4"/>
    </row>
    <row r="1229" spans="1:12" ht="15" customHeight="1" x14ac:dyDescent="0.25">
      <c r="A1229" s="142">
        <v>104204</v>
      </c>
      <c r="B1229" s="67" t="s">
        <v>61</v>
      </c>
      <c r="C1229" s="67">
        <v>51036</v>
      </c>
      <c r="D1229" s="68" t="s">
        <v>421</v>
      </c>
      <c r="E1229" s="17" t="s">
        <v>79</v>
      </c>
      <c r="F1229" s="69">
        <v>13.54</v>
      </c>
      <c r="G1229" s="16">
        <v>13.54</v>
      </c>
      <c r="H1229" s="70">
        <v>544.67999999999995</v>
      </c>
      <c r="I1229" s="70">
        <v>0</v>
      </c>
      <c r="J1229" s="70">
        <f t="shared" si="38"/>
        <v>544.67999999999995</v>
      </c>
      <c r="K1229" s="143">
        <f t="shared" si="39"/>
        <v>7374.9671999999991</v>
      </c>
      <c r="L1229" s="4"/>
    </row>
    <row r="1230" spans="1:12" ht="30" customHeight="1" x14ac:dyDescent="0.25">
      <c r="A1230" s="142">
        <v>104205</v>
      </c>
      <c r="B1230" s="67" t="s">
        <v>61</v>
      </c>
      <c r="C1230" s="67">
        <v>51060</v>
      </c>
      <c r="D1230" s="68" t="s">
        <v>422</v>
      </c>
      <c r="E1230" s="17" t="s">
        <v>79</v>
      </c>
      <c r="F1230" s="69">
        <v>13.54</v>
      </c>
      <c r="G1230" s="16">
        <v>13.54</v>
      </c>
      <c r="H1230" s="70">
        <v>0.12</v>
      </c>
      <c r="I1230" s="70">
        <v>40</v>
      </c>
      <c r="J1230" s="70">
        <f t="shared" si="38"/>
        <v>40.119999999999997</v>
      </c>
      <c r="K1230" s="143">
        <f t="shared" si="39"/>
        <v>543.22479999999996</v>
      </c>
      <c r="L1230" s="4"/>
    </row>
    <row r="1231" spans="1:12" ht="15" customHeight="1" x14ac:dyDescent="0.25">
      <c r="A1231" s="142">
        <v>104206</v>
      </c>
      <c r="B1231" s="67" t="s">
        <v>61</v>
      </c>
      <c r="C1231" s="67">
        <v>52014</v>
      </c>
      <c r="D1231" s="68" t="s">
        <v>418</v>
      </c>
      <c r="E1231" s="17" t="s">
        <v>82</v>
      </c>
      <c r="F1231" s="69">
        <v>139</v>
      </c>
      <c r="G1231" s="16">
        <v>139</v>
      </c>
      <c r="H1231" s="70">
        <v>11.95</v>
      </c>
      <c r="I1231" s="70">
        <v>2</v>
      </c>
      <c r="J1231" s="70">
        <f t="shared" si="38"/>
        <v>13.95</v>
      </c>
      <c r="K1231" s="143">
        <f t="shared" si="39"/>
        <v>1939.05</v>
      </c>
      <c r="L1231" s="4"/>
    </row>
    <row r="1232" spans="1:12" ht="15" customHeight="1" x14ac:dyDescent="0.25">
      <c r="A1232" s="142">
        <v>104207</v>
      </c>
      <c r="B1232" s="67" t="s">
        <v>61</v>
      </c>
      <c r="C1232" s="67">
        <v>52004</v>
      </c>
      <c r="D1232" s="68" t="s">
        <v>423</v>
      </c>
      <c r="E1232" s="17" t="s">
        <v>82</v>
      </c>
      <c r="F1232" s="69">
        <v>16.600000000000001</v>
      </c>
      <c r="G1232" s="16">
        <v>16.600000000000001</v>
      </c>
      <c r="H1232" s="70">
        <v>8.8800000000000008</v>
      </c>
      <c r="I1232" s="70">
        <v>2</v>
      </c>
      <c r="J1232" s="70">
        <f t="shared" si="38"/>
        <v>10.88</v>
      </c>
      <c r="K1232" s="143">
        <f t="shared" si="39"/>
        <v>180.60800000000003</v>
      </c>
      <c r="L1232" s="4"/>
    </row>
    <row r="1233" spans="1:12" ht="15" customHeight="1" thickBot="1" x14ac:dyDescent="0.3">
      <c r="A1233" s="140">
        <v>104208</v>
      </c>
      <c r="B1233" s="61" t="s">
        <v>61</v>
      </c>
      <c r="C1233" s="61">
        <v>52005</v>
      </c>
      <c r="D1233" s="62" t="s">
        <v>598</v>
      </c>
      <c r="E1233" s="63" t="s">
        <v>82</v>
      </c>
      <c r="F1233" s="64">
        <v>47.7</v>
      </c>
      <c r="G1233" s="65">
        <v>47.7</v>
      </c>
      <c r="H1233" s="66">
        <v>8.61</v>
      </c>
      <c r="I1233" s="66">
        <v>2</v>
      </c>
      <c r="J1233" s="66">
        <f t="shared" si="38"/>
        <v>10.61</v>
      </c>
      <c r="K1233" s="141">
        <f t="shared" si="39"/>
        <v>506.09699999999998</v>
      </c>
      <c r="L1233" s="4"/>
    </row>
    <row r="1234" spans="1:12" ht="20.100000000000001" customHeight="1" thickBot="1" x14ac:dyDescent="0.3">
      <c r="A1234" s="77" t="s">
        <v>1167</v>
      </c>
      <c r="B1234" s="79" t="s">
        <v>2</v>
      </c>
      <c r="C1234" s="79" t="s">
        <v>2</v>
      </c>
      <c r="D1234" s="80" t="s">
        <v>424</v>
      </c>
      <c r="E1234" s="81" t="s">
        <v>63</v>
      </c>
      <c r="F1234" s="82" t="s">
        <v>2</v>
      </c>
      <c r="G1234" s="78" t="s">
        <v>63</v>
      </c>
      <c r="H1234" s="83">
        <v>0</v>
      </c>
      <c r="I1234" s="83">
        <v>0</v>
      </c>
      <c r="J1234" s="84">
        <f>J1235</f>
        <v>15</v>
      </c>
      <c r="K1234" s="85">
        <f>K1235</f>
        <v>90</v>
      </c>
      <c r="L1234" s="4"/>
    </row>
    <row r="1235" spans="1:12" ht="15" customHeight="1" thickBot="1" x14ac:dyDescent="0.3">
      <c r="A1235" s="144">
        <v>104301</v>
      </c>
      <c r="B1235" s="71" t="s">
        <v>61</v>
      </c>
      <c r="C1235" s="71">
        <v>50251</v>
      </c>
      <c r="D1235" s="72" t="s">
        <v>425</v>
      </c>
      <c r="E1235" s="73" t="s">
        <v>62</v>
      </c>
      <c r="F1235" s="74">
        <v>6</v>
      </c>
      <c r="G1235" s="75">
        <v>6</v>
      </c>
      <c r="H1235" s="76">
        <v>15</v>
      </c>
      <c r="I1235" s="76">
        <v>0</v>
      </c>
      <c r="J1235" s="76">
        <f t="shared" si="38"/>
        <v>15</v>
      </c>
      <c r="K1235" s="145">
        <f t="shared" si="39"/>
        <v>90</v>
      </c>
      <c r="L1235" s="4"/>
    </row>
    <row r="1236" spans="1:12" ht="20.100000000000001" customHeight="1" thickBot="1" x14ac:dyDescent="0.3">
      <c r="A1236" s="45" t="s">
        <v>1151</v>
      </c>
      <c r="B1236" s="47" t="s">
        <v>2</v>
      </c>
      <c r="C1236" s="47" t="s">
        <v>2</v>
      </c>
      <c r="D1236" s="48" t="s">
        <v>85</v>
      </c>
      <c r="E1236" s="49" t="s">
        <v>63</v>
      </c>
      <c r="F1236" s="50" t="s">
        <v>2</v>
      </c>
      <c r="G1236" s="46" t="s">
        <v>63</v>
      </c>
      <c r="H1236" s="51">
        <v>0</v>
      </c>
      <c r="I1236" s="51">
        <v>0</v>
      </c>
      <c r="J1236" s="52">
        <f>J1237+J1247+J1253+J1259+J1267</f>
        <v>3337.02</v>
      </c>
      <c r="K1236" s="53">
        <f>K1237+K1247+K1253+K1259+K1267</f>
        <v>45870.346900000004</v>
      </c>
      <c r="L1236" s="4"/>
    </row>
    <row r="1237" spans="1:12" ht="20.100000000000001" customHeight="1" thickBot="1" x14ac:dyDescent="0.3">
      <c r="A1237" s="77" t="s">
        <v>1168</v>
      </c>
      <c r="B1237" s="79" t="s">
        <v>2</v>
      </c>
      <c r="C1237" s="79" t="s">
        <v>2</v>
      </c>
      <c r="D1237" s="80" t="s">
        <v>597</v>
      </c>
      <c r="E1237" s="81" t="s">
        <v>63</v>
      </c>
      <c r="F1237" s="82" t="s">
        <v>2</v>
      </c>
      <c r="G1237" s="78" t="s">
        <v>63</v>
      </c>
      <c r="H1237" s="83">
        <v>0</v>
      </c>
      <c r="I1237" s="83">
        <v>0</v>
      </c>
      <c r="J1237" s="84">
        <f>J1238+J1239+J1240+J1241+J1242+J1243+J1244+J1245+J1246</f>
        <v>1329.2099999999998</v>
      </c>
      <c r="K1237" s="85">
        <f>K1238+K1239+K1240+K1241+K1242+K1243+K1244+K1245+K1246</f>
        <v>10196.4792</v>
      </c>
      <c r="L1237" s="4"/>
    </row>
    <row r="1238" spans="1:12" ht="30" customHeight="1" x14ac:dyDescent="0.25">
      <c r="A1238" s="138">
        <v>105101</v>
      </c>
      <c r="B1238" s="55" t="s">
        <v>61</v>
      </c>
      <c r="C1238" s="55">
        <v>40101</v>
      </c>
      <c r="D1238" s="56" t="s">
        <v>809</v>
      </c>
      <c r="E1238" s="57" t="s">
        <v>79</v>
      </c>
      <c r="F1238" s="58">
        <v>14.89</v>
      </c>
      <c r="G1238" s="59">
        <v>14.89</v>
      </c>
      <c r="H1238" s="60">
        <v>0</v>
      </c>
      <c r="I1238" s="60">
        <v>30</v>
      </c>
      <c r="J1238" s="60">
        <f t="shared" si="38"/>
        <v>30</v>
      </c>
      <c r="K1238" s="139">
        <f t="shared" si="39"/>
        <v>446.70000000000005</v>
      </c>
      <c r="L1238" s="4"/>
    </row>
    <row r="1239" spans="1:12" ht="15" customHeight="1" x14ac:dyDescent="0.25">
      <c r="A1239" s="142">
        <v>105102</v>
      </c>
      <c r="B1239" s="67" t="s">
        <v>61</v>
      </c>
      <c r="C1239" s="67">
        <v>50902</v>
      </c>
      <c r="D1239" s="68" t="s">
        <v>84</v>
      </c>
      <c r="E1239" s="17" t="s">
        <v>64</v>
      </c>
      <c r="F1239" s="69">
        <v>15.95</v>
      </c>
      <c r="G1239" s="16">
        <v>15.95</v>
      </c>
      <c r="H1239" s="70">
        <v>0</v>
      </c>
      <c r="I1239" s="70">
        <v>5</v>
      </c>
      <c r="J1239" s="70">
        <f t="shared" si="38"/>
        <v>5</v>
      </c>
      <c r="K1239" s="143">
        <f t="shared" si="39"/>
        <v>79.75</v>
      </c>
      <c r="L1239" s="4"/>
    </row>
    <row r="1240" spans="1:12" ht="30" customHeight="1" x14ac:dyDescent="0.25">
      <c r="A1240" s="142">
        <v>105103</v>
      </c>
      <c r="B1240" s="67" t="s">
        <v>65</v>
      </c>
      <c r="C1240" s="67">
        <v>96616</v>
      </c>
      <c r="D1240" s="68" t="s">
        <v>420</v>
      </c>
      <c r="E1240" s="17" t="s">
        <v>79</v>
      </c>
      <c r="F1240" s="69">
        <v>0.8</v>
      </c>
      <c r="G1240" s="16">
        <v>0.8</v>
      </c>
      <c r="H1240" s="70">
        <v>442.01</v>
      </c>
      <c r="I1240" s="70">
        <v>200</v>
      </c>
      <c r="J1240" s="70">
        <f t="shared" si="38"/>
        <v>642.01</v>
      </c>
      <c r="K1240" s="143">
        <f t="shared" si="39"/>
        <v>513.60800000000006</v>
      </c>
      <c r="L1240" s="4"/>
    </row>
    <row r="1241" spans="1:12" ht="15" customHeight="1" x14ac:dyDescent="0.25">
      <c r="A1241" s="142">
        <v>105104</v>
      </c>
      <c r="B1241" s="67" t="s">
        <v>61</v>
      </c>
      <c r="C1241" s="67">
        <v>60191</v>
      </c>
      <c r="D1241" s="68" t="s">
        <v>427</v>
      </c>
      <c r="E1241" s="17" t="s">
        <v>64</v>
      </c>
      <c r="F1241" s="69">
        <v>85.06</v>
      </c>
      <c r="G1241" s="16">
        <v>85.06</v>
      </c>
      <c r="H1241" s="70">
        <v>24.01</v>
      </c>
      <c r="I1241" s="70">
        <v>5</v>
      </c>
      <c r="J1241" s="70">
        <f t="shared" ref="J1241:J1303" si="40">H1241+I1241</f>
        <v>29.01</v>
      </c>
      <c r="K1241" s="143">
        <f t="shared" ref="K1241:K1303" si="41">F1241*J1241</f>
        <v>2467.5906</v>
      </c>
      <c r="L1241" s="4"/>
    </row>
    <row r="1242" spans="1:12" ht="15" customHeight="1" x14ac:dyDescent="0.25">
      <c r="A1242" s="142">
        <v>105105</v>
      </c>
      <c r="B1242" s="67" t="s">
        <v>61</v>
      </c>
      <c r="C1242" s="67">
        <v>60524</v>
      </c>
      <c r="D1242" s="68" t="s">
        <v>421</v>
      </c>
      <c r="E1242" s="17" t="s">
        <v>79</v>
      </c>
      <c r="F1242" s="69">
        <v>6.38</v>
      </c>
      <c r="G1242" s="16">
        <v>6.38</v>
      </c>
      <c r="H1242" s="70">
        <v>544.67999999999995</v>
      </c>
      <c r="I1242" s="70">
        <v>0</v>
      </c>
      <c r="J1242" s="70">
        <f t="shared" si="40"/>
        <v>544.67999999999995</v>
      </c>
      <c r="K1242" s="143">
        <f t="shared" si="41"/>
        <v>3475.0583999999994</v>
      </c>
      <c r="L1242" s="4"/>
    </row>
    <row r="1243" spans="1:12" ht="45" customHeight="1" x14ac:dyDescent="0.25">
      <c r="A1243" s="142">
        <v>105106</v>
      </c>
      <c r="B1243" s="67" t="s">
        <v>61</v>
      </c>
      <c r="C1243" s="67">
        <v>60800</v>
      </c>
      <c r="D1243" s="68" t="s">
        <v>431</v>
      </c>
      <c r="E1243" s="17" t="s">
        <v>79</v>
      </c>
      <c r="F1243" s="69">
        <v>6.38</v>
      </c>
      <c r="G1243" s="16">
        <v>6.38</v>
      </c>
      <c r="H1243" s="70">
        <v>0.12</v>
      </c>
      <c r="I1243" s="70">
        <v>50</v>
      </c>
      <c r="J1243" s="70">
        <f t="shared" si="40"/>
        <v>50.12</v>
      </c>
      <c r="K1243" s="143">
        <f t="shared" si="41"/>
        <v>319.76560000000001</v>
      </c>
      <c r="L1243" s="4"/>
    </row>
    <row r="1244" spans="1:12" ht="15" customHeight="1" x14ac:dyDescent="0.25">
      <c r="A1244" s="142">
        <v>105107</v>
      </c>
      <c r="B1244" s="67" t="s">
        <v>61</v>
      </c>
      <c r="C1244" s="67">
        <v>40904</v>
      </c>
      <c r="D1244" s="68" t="s">
        <v>429</v>
      </c>
      <c r="E1244" s="17" t="s">
        <v>79</v>
      </c>
      <c r="F1244" s="69">
        <v>8.51</v>
      </c>
      <c r="G1244" s="16">
        <v>8.51</v>
      </c>
      <c r="H1244" s="70">
        <v>0.56000000000000005</v>
      </c>
      <c r="I1244" s="70">
        <v>3</v>
      </c>
      <c r="J1244" s="70">
        <f t="shared" si="40"/>
        <v>3.56</v>
      </c>
      <c r="K1244" s="143">
        <f t="shared" si="41"/>
        <v>30.2956</v>
      </c>
      <c r="L1244" s="4"/>
    </row>
    <row r="1245" spans="1:12" ht="15" customHeight="1" x14ac:dyDescent="0.25">
      <c r="A1245" s="142">
        <v>105108</v>
      </c>
      <c r="B1245" s="67" t="s">
        <v>61</v>
      </c>
      <c r="C1245" s="67">
        <v>52004</v>
      </c>
      <c r="D1245" s="68" t="s">
        <v>423</v>
      </c>
      <c r="E1245" s="17" t="s">
        <v>82</v>
      </c>
      <c r="F1245" s="69">
        <v>168.2</v>
      </c>
      <c r="G1245" s="16">
        <v>168.2</v>
      </c>
      <c r="H1245" s="70">
        <v>8.8800000000000008</v>
      </c>
      <c r="I1245" s="70">
        <v>2</v>
      </c>
      <c r="J1245" s="70">
        <f t="shared" si="40"/>
        <v>10.88</v>
      </c>
      <c r="K1245" s="143">
        <f t="shared" si="41"/>
        <v>1830.0160000000001</v>
      </c>
      <c r="L1245" s="4"/>
    </row>
    <row r="1246" spans="1:12" ht="15" customHeight="1" thickBot="1" x14ac:dyDescent="0.3">
      <c r="A1246" s="140">
        <v>105109</v>
      </c>
      <c r="B1246" s="61" t="s">
        <v>61</v>
      </c>
      <c r="C1246" s="61">
        <v>52014</v>
      </c>
      <c r="D1246" s="62" t="s">
        <v>418</v>
      </c>
      <c r="E1246" s="63" t="s">
        <v>82</v>
      </c>
      <c r="F1246" s="64">
        <v>74.099999999999994</v>
      </c>
      <c r="G1246" s="65">
        <v>74.099999999999994</v>
      </c>
      <c r="H1246" s="66">
        <v>11.95</v>
      </c>
      <c r="I1246" s="66">
        <v>2</v>
      </c>
      <c r="J1246" s="66">
        <f t="shared" si="40"/>
        <v>13.95</v>
      </c>
      <c r="K1246" s="141">
        <f t="shared" si="41"/>
        <v>1033.6949999999999</v>
      </c>
      <c r="L1246" s="4"/>
    </row>
    <row r="1247" spans="1:12" ht="20.100000000000001" customHeight="1" thickBot="1" x14ac:dyDescent="0.3">
      <c r="A1247" s="77" t="s">
        <v>1169</v>
      </c>
      <c r="B1247" s="79" t="s">
        <v>2</v>
      </c>
      <c r="C1247" s="79" t="s">
        <v>2</v>
      </c>
      <c r="D1247" s="80" t="s">
        <v>88</v>
      </c>
      <c r="E1247" s="81" t="s">
        <v>63</v>
      </c>
      <c r="F1247" s="82" t="s">
        <v>2</v>
      </c>
      <c r="G1247" s="78" t="s">
        <v>63</v>
      </c>
      <c r="H1247" s="83">
        <v>0</v>
      </c>
      <c r="I1247" s="83">
        <v>0</v>
      </c>
      <c r="J1247" s="84">
        <f>J1248+J1249+J1250+J1251+J1252</f>
        <v>659.54</v>
      </c>
      <c r="K1247" s="85">
        <f>K1248+K1249+K1250+K1251+K1252</f>
        <v>20840.609199999999</v>
      </c>
      <c r="L1247" s="4"/>
    </row>
    <row r="1248" spans="1:12" ht="30" customHeight="1" x14ac:dyDescent="0.25">
      <c r="A1248" s="138">
        <v>105201</v>
      </c>
      <c r="B1248" s="55" t="s">
        <v>61</v>
      </c>
      <c r="C1248" s="55">
        <v>60205</v>
      </c>
      <c r="D1248" s="56" t="s">
        <v>430</v>
      </c>
      <c r="E1248" s="57" t="s">
        <v>64</v>
      </c>
      <c r="F1248" s="58">
        <v>146.28</v>
      </c>
      <c r="G1248" s="59">
        <v>146.28</v>
      </c>
      <c r="H1248" s="60">
        <v>31.74</v>
      </c>
      <c r="I1248" s="60">
        <v>10</v>
      </c>
      <c r="J1248" s="60">
        <f t="shared" si="40"/>
        <v>41.739999999999995</v>
      </c>
      <c r="K1248" s="139">
        <f t="shared" si="41"/>
        <v>6105.7271999999994</v>
      </c>
      <c r="L1248" s="4"/>
    </row>
    <row r="1249" spans="1:12" ht="15" customHeight="1" x14ac:dyDescent="0.25">
      <c r="A1249" s="142">
        <v>105202</v>
      </c>
      <c r="B1249" s="67" t="s">
        <v>61</v>
      </c>
      <c r="C1249" s="67">
        <v>60524</v>
      </c>
      <c r="D1249" s="68" t="s">
        <v>421</v>
      </c>
      <c r="E1249" s="17" t="s">
        <v>79</v>
      </c>
      <c r="F1249" s="69">
        <v>9.69</v>
      </c>
      <c r="G1249" s="16">
        <v>9.69</v>
      </c>
      <c r="H1249" s="70">
        <v>544.67999999999995</v>
      </c>
      <c r="I1249" s="70">
        <v>0</v>
      </c>
      <c r="J1249" s="70">
        <f t="shared" si="40"/>
        <v>544.67999999999995</v>
      </c>
      <c r="K1249" s="143">
        <f t="shared" si="41"/>
        <v>5277.9491999999991</v>
      </c>
      <c r="L1249" s="4"/>
    </row>
    <row r="1250" spans="1:12" ht="45" customHeight="1" x14ac:dyDescent="0.25">
      <c r="A1250" s="142">
        <v>105203</v>
      </c>
      <c r="B1250" s="67" t="s">
        <v>61</v>
      </c>
      <c r="C1250" s="67">
        <v>60800</v>
      </c>
      <c r="D1250" s="68" t="s">
        <v>431</v>
      </c>
      <c r="E1250" s="17" t="s">
        <v>79</v>
      </c>
      <c r="F1250" s="69">
        <v>9.69</v>
      </c>
      <c r="G1250" s="16">
        <v>9.69</v>
      </c>
      <c r="H1250" s="70">
        <v>0.12</v>
      </c>
      <c r="I1250" s="70">
        <v>50</v>
      </c>
      <c r="J1250" s="70">
        <f t="shared" si="40"/>
        <v>50.12</v>
      </c>
      <c r="K1250" s="143">
        <f t="shared" si="41"/>
        <v>485.66279999999995</v>
      </c>
      <c r="L1250" s="4"/>
    </row>
    <row r="1251" spans="1:12" ht="60" customHeight="1" x14ac:dyDescent="0.25">
      <c r="A1251" s="142">
        <v>105204</v>
      </c>
      <c r="B1251" s="67" t="s">
        <v>65</v>
      </c>
      <c r="C1251" s="67">
        <v>92762</v>
      </c>
      <c r="D1251" s="68" t="s">
        <v>1197</v>
      </c>
      <c r="E1251" s="17" t="s">
        <v>82</v>
      </c>
      <c r="F1251" s="69">
        <v>567.20000000000005</v>
      </c>
      <c r="G1251" s="16">
        <v>567.20000000000005</v>
      </c>
      <c r="H1251" s="70">
        <v>9.91</v>
      </c>
      <c r="I1251" s="70">
        <v>1</v>
      </c>
      <c r="J1251" s="70">
        <f t="shared" si="40"/>
        <v>10.91</v>
      </c>
      <c r="K1251" s="143">
        <f t="shared" si="41"/>
        <v>6188.152000000001</v>
      </c>
      <c r="L1251" s="4"/>
    </row>
    <row r="1252" spans="1:12" ht="60" customHeight="1" thickBot="1" x14ac:dyDescent="0.3">
      <c r="A1252" s="140">
        <v>105205</v>
      </c>
      <c r="B1252" s="61" t="s">
        <v>65</v>
      </c>
      <c r="C1252" s="61">
        <v>92759</v>
      </c>
      <c r="D1252" s="62" t="s">
        <v>600</v>
      </c>
      <c r="E1252" s="63" t="s">
        <v>82</v>
      </c>
      <c r="F1252" s="64">
        <v>230.2</v>
      </c>
      <c r="G1252" s="65">
        <v>230.2</v>
      </c>
      <c r="H1252" s="66">
        <v>10.09</v>
      </c>
      <c r="I1252" s="66">
        <v>2</v>
      </c>
      <c r="J1252" s="66">
        <f t="shared" si="40"/>
        <v>12.09</v>
      </c>
      <c r="K1252" s="141">
        <f t="shared" si="41"/>
        <v>2783.1179999999999</v>
      </c>
      <c r="L1252" s="4"/>
    </row>
    <row r="1253" spans="1:12" ht="20.100000000000001" customHeight="1" thickBot="1" x14ac:dyDescent="0.3">
      <c r="A1253" s="77" t="s">
        <v>1170</v>
      </c>
      <c r="B1253" s="79" t="s">
        <v>2</v>
      </c>
      <c r="C1253" s="79" t="s">
        <v>2</v>
      </c>
      <c r="D1253" s="80" t="s">
        <v>1198</v>
      </c>
      <c r="E1253" s="81" t="s">
        <v>63</v>
      </c>
      <c r="F1253" s="82" t="s">
        <v>2</v>
      </c>
      <c r="G1253" s="78" t="s">
        <v>63</v>
      </c>
      <c r="H1253" s="83">
        <v>0</v>
      </c>
      <c r="I1253" s="83">
        <v>0</v>
      </c>
      <c r="J1253" s="84">
        <f>J1254+J1255+J1256+J1257+J1258</f>
        <v>651.54</v>
      </c>
      <c r="K1253" s="85">
        <f>K1254+K1255+K1256+K1257+K1258</f>
        <v>1425.2958999999998</v>
      </c>
      <c r="L1253" s="4"/>
    </row>
    <row r="1254" spans="1:12" ht="30" customHeight="1" x14ac:dyDescent="0.25">
      <c r="A1254" s="138">
        <v>105301</v>
      </c>
      <c r="B1254" s="55" t="s">
        <v>61</v>
      </c>
      <c r="C1254" s="55">
        <v>60205</v>
      </c>
      <c r="D1254" s="56" t="s">
        <v>430</v>
      </c>
      <c r="E1254" s="57" t="s">
        <v>64</v>
      </c>
      <c r="F1254" s="58">
        <v>5.0999999999999996</v>
      </c>
      <c r="G1254" s="59">
        <v>5.0999999999999996</v>
      </c>
      <c r="H1254" s="60">
        <v>31.74</v>
      </c>
      <c r="I1254" s="60">
        <v>15</v>
      </c>
      <c r="J1254" s="60">
        <f t="shared" si="40"/>
        <v>46.739999999999995</v>
      </c>
      <c r="K1254" s="139">
        <f t="shared" si="41"/>
        <v>238.37399999999997</v>
      </c>
      <c r="L1254" s="4"/>
    </row>
    <row r="1255" spans="1:12" ht="15" customHeight="1" x14ac:dyDescent="0.25">
      <c r="A1255" s="142">
        <v>105302</v>
      </c>
      <c r="B1255" s="67" t="s">
        <v>61</v>
      </c>
      <c r="C1255" s="67">
        <v>60524</v>
      </c>
      <c r="D1255" s="68" t="s">
        <v>421</v>
      </c>
      <c r="E1255" s="17" t="s">
        <v>79</v>
      </c>
      <c r="F1255" s="69">
        <v>0.5</v>
      </c>
      <c r="G1255" s="16">
        <v>0.5</v>
      </c>
      <c r="H1255" s="70">
        <v>544.67999999999995</v>
      </c>
      <c r="I1255" s="70">
        <v>0</v>
      </c>
      <c r="J1255" s="70">
        <f t="shared" si="40"/>
        <v>544.67999999999995</v>
      </c>
      <c r="K1255" s="143">
        <f t="shared" si="41"/>
        <v>272.33999999999997</v>
      </c>
      <c r="L1255" s="4"/>
    </row>
    <row r="1256" spans="1:12" ht="45" customHeight="1" x14ac:dyDescent="0.25">
      <c r="A1256" s="142">
        <v>105303</v>
      </c>
      <c r="B1256" s="67" t="s">
        <v>61</v>
      </c>
      <c r="C1256" s="67">
        <v>60800</v>
      </c>
      <c r="D1256" s="68" t="s">
        <v>431</v>
      </c>
      <c r="E1256" s="17" t="s">
        <v>79</v>
      </c>
      <c r="F1256" s="69">
        <v>0.5</v>
      </c>
      <c r="G1256" s="16">
        <v>0.5</v>
      </c>
      <c r="H1256" s="70">
        <v>0.12</v>
      </c>
      <c r="I1256" s="70">
        <v>35</v>
      </c>
      <c r="J1256" s="70">
        <f t="shared" si="40"/>
        <v>35.119999999999997</v>
      </c>
      <c r="K1256" s="143">
        <f t="shared" si="41"/>
        <v>17.559999999999999</v>
      </c>
      <c r="L1256" s="4"/>
    </row>
    <row r="1257" spans="1:12" ht="60" customHeight="1" x14ac:dyDescent="0.25">
      <c r="A1257" s="142">
        <v>105304</v>
      </c>
      <c r="B1257" s="67" t="s">
        <v>65</v>
      </c>
      <c r="C1257" s="67">
        <v>92762</v>
      </c>
      <c r="D1257" s="68" t="s">
        <v>438</v>
      </c>
      <c r="E1257" s="17" t="s">
        <v>82</v>
      </c>
      <c r="F1257" s="69">
        <v>60.73</v>
      </c>
      <c r="G1257" s="16">
        <v>60.73</v>
      </c>
      <c r="H1257" s="70">
        <v>9.91</v>
      </c>
      <c r="I1257" s="70">
        <v>1</v>
      </c>
      <c r="J1257" s="70">
        <f t="shared" si="40"/>
        <v>10.91</v>
      </c>
      <c r="K1257" s="143">
        <f t="shared" si="41"/>
        <v>662.5643</v>
      </c>
      <c r="L1257" s="4"/>
    </row>
    <row r="1258" spans="1:12" ht="60" customHeight="1" thickBot="1" x14ac:dyDescent="0.3">
      <c r="A1258" s="140">
        <v>105305</v>
      </c>
      <c r="B1258" s="61" t="s">
        <v>65</v>
      </c>
      <c r="C1258" s="61">
        <v>92759</v>
      </c>
      <c r="D1258" s="62" t="s">
        <v>434</v>
      </c>
      <c r="E1258" s="63" t="s">
        <v>82</v>
      </c>
      <c r="F1258" s="64">
        <v>16.64</v>
      </c>
      <c r="G1258" s="65">
        <v>16.64</v>
      </c>
      <c r="H1258" s="66">
        <v>10.09</v>
      </c>
      <c r="I1258" s="66">
        <v>4</v>
      </c>
      <c r="J1258" s="66">
        <f t="shared" si="40"/>
        <v>14.09</v>
      </c>
      <c r="K1258" s="141">
        <f t="shared" si="41"/>
        <v>234.45760000000001</v>
      </c>
      <c r="L1258" s="4"/>
    </row>
    <row r="1259" spans="1:12" ht="20.100000000000001" customHeight="1" thickBot="1" x14ac:dyDescent="0.3">
      <c r="A1259" s="77" t="s">
        <v>1171</v>
      </c>
      <c r="B1259" s="79" t="s">
        <v>2</v>
      </c>
      <c r="C1259" s="79" t="s">
        <v>2</v>
      </c>
      <c r="D1259" s="80" t="s">
        <v>435</v>
      </c>
      <c r="E1259" s="81" t="s">
        <v>63</v>
      </c>
      <c r="F1259" s="82" t="s">
        <v>2</v>
      </c>
      <c r="G1259" s="78" t="s">
        <v>63</v>
      </c>
      <c r="H1259" s="83">
        <v>0</v>
      </c>
      <c r="I1259" s="83">
        <v>0</v>
      </c>
      <c r="J1259" s="84">
        <f>J1260+J1261+J1262+J1263+J1264+J1265+J1266</f>
        <v>681.7299999999999</v>
      </c>
      <c r="K1259" s="85">
        <f>K1260+K1261+K1262+K1263+K1264+K1265+K1266</f>
        <v>13137.962599999999</v>
      </c>
      <c r="L1259" s="4"/>
    </row>
    <row r="1260" spans="1:12" ht="30" customHeight="1" x14ac:dyDescent="0.25">
      <c r="A1260" s="138">
        <v>105401</v>
      </c>
      <c r="B1260" s="55" t="s">
        <v>61</v>
      </c>
      <c r="C1260" s="55">
        <v>60205</v>
      </c>
      <c r="D1260" s="56" t="s">
        <v>430</v>
      </c>
      <c r="E1260" s="57" t="s">
        <v>64</v>
      </c>
      <c r="F1260" s="58">
        <v>98.39</v>
      </c>
      <c r="G1260" s="59">
        <v>98.39</v>
      </c>
      <c r="H1260" s="60">
        <v>31.74</v>
      </c>
      <c r="I1260" s="60">
        <v>10</v>
      </c>
      <c r="J1260" s="60">
        <f t="shared" si="40"/>
        <v>41.739999999999995</v>
      </c>
      <c r="K1260" s="139">
        <f t="shared" si="41"/>
        <v>4106.7985999999992</v>
      </c>
      <c r="L1260" s="4"/>
    </row>
    <row r="1261" spans="1:12" ht="15" customHeight="1" x14ac:dyDescent="0.25">
      <c r="A1261" s="142">
        <v>105402</v>
      </c>
      <c r="B1261" s="67" t="s">
        <v>61</v>
      </c>
      <c r="C1261" s="67">
        <v>60524</v>
      </c>
      <c r="D1261" s="68" t="s">
        <v>421</v>
      </c>
      <c r="E1261" s="17" t="s">
        <v>79</v>
      </c>
      <c r="F1261" s="69">
        <v>5.92</v>
      </c>
      <c r="G1261" s="16">
        <v>5.92</v>
      </c>
      <c r="H1261" s="70">
        <v>544.67999999999995</v>
      </c>
      <c r="I1261" s="70">
        <v>0</v>
      </c>
      <c r="J1261" s="70">
        <f t="shared" si="40"/>
        <v>544.67999999999995</v>
      </c>
      <c r="K1261" s="143">
        <f t="shared" si="41"/>
        <v>3224.5055999999995</v>
      </c>
      <c r="L1261" s="4"/>
    </row>
    <row r="1262" spans="1:12" ht="45" customHeight="1" x14ac:dyDescent="0.25">
      <c r="A1262" s="142">
        <v>105403</v>
      </c>
      <c r="B1262" s="67" t="s">
        <v>61</v>
      </c>
      <c r="C1262" s="67">
        <v>60800</v>
      </c>
      <c r="D1262" s="68" t="s">
        <v>431</v>
      </c>
      <c r="E1262" s="17" t="s">
        <v>79</v>
      </c>
      <c r="F1262" s="69">
        <v>5.92</v>
      </c>
      <c r="G1262" s="16">
        <v>5.92</v>
      </c>
      <c r="H1262" s="70">
        <v>0.12</v>
      </c>
      <c r="I1262" s="70">
        <v>50</v>
      </c>
      <c r="J1262" s="70">
        <f t="shared" si="40"/>
        <v>50.12</v>
      </c>
      <c r="K1262" s="143">
        <f t="shared" si="41"/>
        <v>296.71039999999999</v>
      </c>
      <c r="L1262" s="4"/>
    </row>
    <row r="1263" spans="1:12" ht="15" customHeight="1" x14ac:dyDescent="0.25">
      <c r="A1263" s="142">
        <v>105404</v>
      </c>
      <c r="B1263" s="67" t="s">
        <v>61</v>
      </c>
      <c r="C1263" s="67">
        <v>60304</v>
      </c>
      <c r="D1263" s="68" t="s">
        <v>437</v>
      </c>
      <c r="E1263" s="17" t="s">
        <v>82</v>
      </c>
      <c r="F1263" s="69">
        <v>143.30000000000001</v>
      </c>
      <c r="G1263" s="16">
        <v>143.30000000000001</v>
      </c>
      <c r="H1263" s="70">
        <v>8.8800000000000008</v>
      </c>
      <c r="I1263" s="70">
        <v>2</v>
      </c>
      <c r="J1263" s="70">
        <f t="shared" si="40"/>
        <v>10.88</v>
      </c>
      <c r="K1263" s="143">
        <f t="shared" si="41"/>
        <v>1559.1040000000003</v>
      </c>
      <c r="L1263" s="4"/>
    </row>
    <row r="1264" spans="1:12" ht="60" customHeight="1" x14ac:dyDescent="0.25">
      <c r="A1264" s="142">
        <v>105405</v>
      </c>
      <c r="B1264" s="67" t="s">
        <v>65</v>
      </c>
      <c r="C1264" s="67">
        <v>92762</v>
      </c>
      <c r="D1264" s="68" t="s">
        <v>1199</v>
      </c>
      <c r="E1264" s="17" t="s">
        <v>82</v>
      </c>
      <c r="F1264" s="69">
        <v>102.7</v>
      </c>
      <c r="G1264" s="16">
        <v>102.7</v>
      </c>
      <c r="H1264" s="70">
        <v>9.91</v>
      </c>
      <c r="I1264" s="70">
        <v>1</v>
      </c>
      <c r="J1264" s="70">
        <f t="shared" si="40"/>
        <v>10.91</v>
      </c>
      <c r="K1264" s="143">
        <f t="shared" si="41"/>
        <v>1120.4570000000001</v>
      </c>
      <c r="L1264" s="4"/>
    </row>
    <row r="1265" spans="1:12" ht="60" customHeight="1" x14ac:dyDescent="0.25">
      <c r="A1265" s="142">
        <v>105406</v>
      </c>
      <c r="B1265" s="67" t="s">
        <v>65</v>
      </c>
      <c r="C1265" s="67">
        <v>92763</v>
      </c>
      <c r="D1265" s="68" t="s">
        <v>433</v>
      </c>
      <c r="E1265" s="17" t="s">
        <v>82</v>
      </c>
      <c r="F1265" s="69">
        <v>155.69999999999999</v>
      </c>
      <c r="G1265" s="16">
        <v>155.69999999999999</v>
      </c>
      <c r="H1265" s="70">
        <v>8.59</v>
      </c>
      <c r="I1265" s="70">
        <v>0.72</v>
      </c>
      <c r="J1265" s="70">
        <f t="shared" si="40"/>
        <v>9.31</v>
      </c>
      <c r="K1265" s="143">
        <f t="shared" si="41"/>
        <v>1449.567</v>
      </c>
      <c r="L1265" s="4"/>
    </row>
    <row r="1266" spans="1:12" ht="60" customHeight="1" thickBot="1" x14ac:dyDescent="0.3">
      <c r="A1266" s="140">
        <v>105407</v>
      </c>
      <c r="B1266" s="61" t="s">
        <v>65</v>
      </c>
      <c r="C1266" s="61">
        <v>92759</v>
      </c>
      <c r="D1266" s="62" t="s">
        <v>434</v>
      </c>
      <c r="E1266" s="63" t="s">
        <v>82</v>
      </c>
      <c r="F1266" s="64">
        <v>98</v>
      </c>
      <c r="G1266" s="65">
        <v>98</v>
      </c>
      <c r="H1266" s="66">
        <v>10.09</v>
      </c>
      <c r="I1266" s="66">
        <v>4</v>
      </c>
      <c r="J1266" s="66">
        <f t="shared" si="40"/>
        <v>14.09</v>
      </c>
      <c r="K1266" s="141">
        <f t="shared" si="41"/>
        <v>1380.82</v>
      </c>
      <c r="L1266" s="4"/>
    </row>
    <row r="1267" spans="1:12" ht="20.100000000000001" customHeight="1" thickBot="1" x14ac:dyDescent="0.3">
      <c r="A1267" s="77" t="s">
        <v>1172</v>
      </c>
      <c r="B1267" s="79" t="s">
        <v>2</v>
      </c>
      <c r="C1267" s="79" t="s">
        <v>2</v>
      </c>
      <c r="D1267" s="80" t="s">
        <v>424</v>
      </c>
      <c r="E1267" s="81" t="s">
        <v>63</v>
      </c>
      <c r="F1267" s="82" t="s">
        <v>2</v>
      </c>
      <c r="G1267" s="78" t="s">
        <v>63</v>
      </c>
      <c r="H1267" s="83">
        <v>0</v>
      </c>
      <c r="I1267" s="83">
        <v>0</v>
      </c>
      <c r="J1267" s="84">
        <f>J1268</f>
        <v>15</v>
      </c>
      <c r="K1267" s="85">
        <f>K1268</f>
        <v>270</v>
      </c>
      <c r="L1267" s="4"/>
    </row>
    <row r="1268" spans="1:12" ht="15" customHeight="1" thickBot="1" x14ac:dyDescent="0.3">
      <c r="A1268" s="144">
        <v>105501</v>
      </c>
      <c r="B1268" s="71" t="s">
        <v>61</v>
      </c>
      <c r="C1268" s="71">
        <v>60487</v>
      </c>
      <c r="D1268" s="72" t="s">
        <v>425</v>
      </c>
      <c r="E1268" s="73" t="s">
        <v>62</v>
      </c>
      <c r="F1268" s="74">
        <v>18</v>
      </c>
      <c r="G1268" s="75">
        <v>18</v>
      </c>
      <c r="H1268" s="76">
        <v>15</v>
      </c>
      <c r="I1268" s="76">
        <v>0</v>
      </c>
      <c r="J1268" s="76">
        <f t="shared" si="40"/>
        <v>15</v>
      </c>
      <c r="K1268" s="145">
        <f t="shared" si="41"/>
        <v>270</v>
      </c>
      <c r="L1268" s="4"/>
    </row>
    <row r="1269" spans="1:12" ht="20.100000000000001" customHeight="1" thickBot="1" x14ac:dyDescent="0.3">
      <c r="A1269" s="45" t="s">
        <v>1152</v>
      </c>
      <c r="B1269" s="47" t="s">
        <v>2</v>
      </c>
      <c r="C1269" s="47" t="s">
        <v>2</v>
      </c>
      <c r="D1269" s="48" t="s">
        <v>268</v>
      </c>
      <c r="E1269" s="49" t="s">
        <v>63</v>
      </c>
      <c r="F1269" s="50" t="s">
        <v>2</v>
      </c>
      <c r="G1269" s="46" t="s">
        <v>63</v>
      </c>
      <c r="H1269" s="51">
        <v>0</v>
      </c>
      <c r="I1269" s="51">
        <v>0</v>
      </c>
      <c r="J1269" s="52">
        <f>J1270+J1271+J1272+J1273+J1274+J1275+J1276+J1277+J1278+J1279+J1280+J1281+J1282+J1283+J1284+J1285+J1286+J1287+J1288+J1289+J1290+J1291+J1292+J1293+J1294+J1295+J1296+J1297+J1298+J1299</f>
        <v>1658.3</v>
      </c>
      <c r="K1269" s="53">
        <f>K1270+K1271+K1272+K1273+K1274+K1275+K1276+K1277+K1278+K1279+K1280+K1281+K1282+K1283+K1284+K1285+K1286+K1287+K1288+K1289+K1290+K1291+K1292+K1293+K1294+K1295+K1296+K1297+K1298+K1299</f>
        <v>21975.47</v>
      </c>
      <c r="L1269" s="4"/>
    </row>
    <row r="1270" spans="1:12" ht="15" customHeight="1" x14ac:dyDescent="0.25">
      <c r="A1270" s="138">
        <v>106001</v>
      </c>
      <c r="B1270" s="55" t="s">
        <v>61</v>
      </c>
      <c r="C1270" s="55">
        <v>70351</v>
      </c>
      <c r="D1270" s="56" t="s">
        <v>1200</v>
      </c>
      <c r="E1270" s="57" t="s">
        <v>62</v>
      </c>
      <c r="F1270" s="58">
        <v>115</v>
      </c>
      <c r="G1270" s="59">
        <v>115</v>
      </c>
      <c r="H1270" s="60">
        <v>0.67</v>
      </c>
      <c r="I1270" s="60">
        <v>0.37</v>
      </c>
      <c r="J1270" s="60">
        <f t="shared" si="40"/>
        <v>1.04</v>
      </c>
      <c r="K1270" s="139">
        <f t="shared" si="41"/>
        <v>119.60000000000001</v>
      </c>
      <c r="L1270" s="4"/>
    </row>
    <row r="1271" spans="1:12" ht="45" customHeight="1" x14ac:dyDescent="0.25">
      <c r="A1271" s="142">
        <v>106002</v>
      </c>
      <c r="B1271" s="67" t="s">
        <v>65</v>
      </c>
      <c r="C1271" s="67">
        <v>91926</v>
      </c>
      <c r="D1271" s="68" t="s">
        <v>443</v>
      </c>
      <c r="E1271" s="17" t="s">
        <v>76</v>
      </c>
      <c r="F1271" s="69">
        <v>780</v>
      </c>
      <c r="G1271" s="16">
        <v>780</v>
      </c>
      <c r="H1271" s="70">
        <v>2.96</v>
      </c>
      <c r="I1271" s="70">
        <v>1</v>
      </c>
      <c r="J1271" s="70">
        <f t="shared" si="40"/>
        <v>3.96</v>
      </c>
      <c r="K1271" s="143">
        <f t="shared" si="41"/>
        <v>3088.8</v>
      </c>
      <c r="L1271" s="4"/>
    </row>
    <row r="1272" spans="1:12" ht="60" customHeight="1" x14ac:dyDescent="0.25">
      <c r="A1272" s="142">
        <v>106003</v>
      </c>
      <c r="B1272" s="67" t="s">
        <v>65</v>
      </c>
      <c r="C1272" s="67">
        <v>97891</v>
      </c>
      <c r="D1272" s="68" t="s">
        <v>1201</v>
      </c>
      <c r="E1272" s="17" t="s">
        <v>62</v>
      </c>
      <c r="F1272" s="69">
        <v>1</v>
      </c>
      <c r="G1272" s="16">
        <v>1</v>
      </c>
      <c r="H1272" s="70">
        <v>109.07</v>
      </c>
      <c r="I1272" s="70">
        <v>90</v>
      </c>
      <c r="J1272" s="70">
        <f t="shared" si="40"/>
        <v>199.07</v>
      </c>
      <c r="K1272" s="143">
        <f t="shared" si="41"/>
        <v>199.07</v>
      </c>
      <c r="L1272" s="4"/>
    </row>
    <row r="1273" spans="1:12" ht="15" customHeight="1" x14ac:dyDescent="0.25">
      <c r="A1273" s="142">
        <v>106004</v>
      </c>
      <c r="B1273" s="67" t="s">
        <v>61</v>
      </c>
      <c r="C1273" s="67">
        <v>70929</v>
      </c>
      <c r="D1273" s="68" t="s">
        <v>612</v>
      </c>
      <c r="E1273" s="17" t="s">
        <v>62</v>
      </c>
      <c r="F1273" s="69">
        <v>26</v>
      </c>
      <c r="G1273" s="16">
        <v>26</v>
      </c>
      <c r="H1273" s="70">
        <v>8.76</v>
      </c>
      <c r="I1273" s="70">
        <v>10</v>
      </c>
      <c r="J1273" s="70">
        <f t="shared" si="40"/>
        <v>18.759999999999998</v>
      </c>
      <c r="K1273" s="143">
        <f t="shared" si="41"/>
        <v>487.75999999999993</v>
      </c>
      <c r="L1273" s="4"/>
    </row>
    <row r="1274" spans="1:12" ht="15" customHeight="1" x14ac:dyDescent="0.25">
      <c r="A1274" s="142">
        <v>106005</v>
      </c>
      <c r="B1274" s="67" t="s">
        <v>61</v>
      </c>
      <c r="C1274" s="67">
        <v>70930</v>
      </c>
      <c r="D1274" s="68" t="s">
        <v>611</v>
      </c>
      <c r="E1274" s="17" t="s">
        <v>62</v>
      </c>
      <c r="F1274" s="69">
        <v>58</v>
      </c>
      <c r="G1274" s="16">
        <v>58</v>
      </c>
      <c r="H1274" s="70">
        <v>2.15</v>
      </c>
      <c r="I1274" s="70">
        <v>2</v>
      </c>
      <c r="J1274" s="70">
        <f t="shared" si="40"/>
        <v>4.1500000000000004</v>
      </c>
      <c r="K1274" s="143">
        <f t="shared" si="41"/>
        <v>240.70000000000002</v>
      </c>
      <c r="L1274" s="4"/>
    </row>
    <row r="1275" spans="1:12" ht="15" customHeight="1" x14ac:dyDescent="0.25">
      <c r="A1275" s="142">
        <v>106006</v>
      </c>
      <c r="B1275" s="67" t="s">
        <v>61</v>
      </c>
      <c r="C1275" s="67">
        <v>70692</v>
      </c>
      <c r="D1275" s="68" t="s">
        <v>1202</v>
      </c>
      <c r="E1275" s="17" t="s">
        <v>62</v>
      </c>
      <c r="F1275" s="69">
        <v>8</v>
      </c>
      <c r="G1275" s="16">
        <v>8</v>
      </c>
      <c r="H1275" s="70">
        <v>5.14</v>
      </c>
      <c r="I1275" s="70">
        <v>5</v>
      </c>
      <c r="J1275" s="70">
        <f t="shared" si="40"/>
        <v>10.14</v>
      </c>
      <c r="K1275" s="143">
        <f t="shared" si="41"/>
        <v>81.12</v>
      </c>
      <c r="L1275" s="4"/>
    </row>
    <row r="1276" spans="1:12" ht="15" customHeight="1" x14ac:dyDescent="0.25">
      <c r="A1276" s="142">
        <v>106007</v>
      </c>
      <c r="B1276" s="67" t="s">
        <v>61</v>
      </c>
      <c r="C1276" s="67">
        <v>71151</v>
      </c>
      <c r="D1276" s="68" t="s">
        <v>1203</v>
      </c>
      <c r="E1276" s="17" t="s">
        <v>62</v>
      </c>
      <c r="F1276" s="69">
        <v>3</v>
      </c>
      <c r="G1276" s="16">
        <v>3</v>
      </c>
      <c r="H1276" s="70">
        <v>6.97</v>
      </c>
      <c r="I1276" s="70">
        <v>4</v>
      </c>
      <c r="J1276" s="70">
        <f t="shared" si="40"/>
        <v>10.969999999999999</v>
      </c>
      <c r="K1276" s="143">
        <f t="shared" si="41"/>
        <v>32.909999999999997</v>
      </c>
      <c r="L1276" s="4"/>
    </row>
    <row r="1277" spans="1:12" ht="45" customHeight="1" x14ac:dyDescent="0.25">
      <c r="A1277" s="142">
        <v>106008</v>
      </c>
      <c r="B1277" s="67" t="s">
        <v>65</v>
      </c>
      <c r="C1277" s="67">
        <v>93654</v>
      </c>
      <c r="D1277" s="68" t="s">
        <v>467</v>
      </c>
      <c r="E1277" s="17" t="s">
        <v>62</v>
      </c>
      <c r="F1277" s="69">
        <v>5</v>
      </c>
      <c r="G1277" s="16">
        <v>5</v>
      </c>
      <c r="H1277" s="70">
        <v>9.9700000000000006</v>
      </c>
      <c r="I1277" s="70">
        <v>1</v>
      </c>
      <c r="J1277" s="70">
        <f t="shared" si="40"/>
        <v>10.97</v>
      </c>
      <c r="K1277" s="143">
        <f t="shared" si="41"/>
        <v>54.85</v>
      </c>
      <c r="L1277" s="4"/>
    </row>
    <row r="1278" spans="1:12" ht="45" customHeight="1" x14ac:dyDescent="0.25">
      <c r="A1278" s="142">
        <v>106009</v>
      </c>
      <c r="B1278" s="67" t="s">
        <v>65</v>
      </c>
      <c r="C1278" s="67">
        <v>93655</v>
      </c>
      <c r="D1278" s="68" t="s">
        <v>616</v>
      </c>
      <c r="E1278" s="17" t="s">
        <v>62</v>
      </c>
      <c r="F1278" s="69">
        <v>3</v>
      </c>
      <c r="G1278" s="16">
        <v>3</v>
      </c>
      <c r="H1278" s="70">
        <v>10.49</v>
      </c>
      <c r="I1278" s="70">
        <v>2</v>
      </c>
      <c r="J1278" s="70">
        <f t="shared" si="40"/>
        <v>12.49</v>
      </c>
      <c r="K1278" s="143">
        <f t="shared" si="41"/>
        <v>37.47</v>
      </c>
      <c r="L1278" s="4"/>
    </row>
    <row r="1279" spans="1:12" ht="30" customHeight="1" x14ac:dyDescent="0.25">
      <c r="A1279" s="142">
        <v>1060010</v>
      </c>
      <c r="B1279" s="67" t="s">
        <v>65</v>
      </c>
      <c r="C1279" s="67">
        <v>93671</v>
      </c>
      <c r="D1279" s="68" t="s">
        <v>1204</v>
      </c>
      <c r="E1279" s="17" t="s">
        <v>62</v>
      </c>
      <c r="F1279" s="69">
        <v>1</v>
      </c>
      <c r="G1279" s="16">
        <v>1</v>
      </c>
      <c r="H1279" s="70">
        <v>66.989999999999995</v>
      </c>
      <c r="I1279" s="70">
        <v>10</v>
      </c>
      <c r="J1279" s="70">
        <f t="shared" si="40"/>
        <v>76.989999999999995</v>
      </c>
      <c r="K1279" s="143">
        <f t="shared" si="41"/>
        <v>76.989999999999995</v>
      </c>
      <c r="L1279" s="4"/>
    </row>
    <row r="1280" spans="1:12" ht="30" customHeight="1" x14ac:dyDescent="0.25">
      <c r="A1280" s="142">
        <v>1060011</v>
      </c>
      <c r="B1280" s="67" t="s">
        <v>61</v>
      </c>
      <c r="C1280" s="67">
        <v>71196</v>
      </c>
      <c r="D1280" s="68" t="s">
        <v>1205</v>
      </c>
      <c r="E1280" s="17" t="s">
        <v>76</v>
      </c>
      <c r="F1280" s="69">
        <v>190</v>
      </c>
      <c r="G1280" s="16">
        <v>190</v>
      </c>
      <c r="H1280" s="70">
        <v>3.2</v>
      </c>
      <c r="I1280" s="70">
        <v>7</v>
      </c>
      <c r="J1280" s="70">
        <f t="shared" si="40"/>
        <v>10.199999999999999</v>
      </c>
      <c r="K1280" s="143">
        <f t="shared" si="41"/>
        <v>1937.9999999999998</v>
      </c>
      <c r="L1280" s="4"/>
    </row>
    <row r="1281" spans="1:12" ht="30" customHeight="1" x14ac:dyDescent="0.25">
      <c r="A1281" s="142">
        <v>1060012</v>
      </c>
      <c r="B1281" s="67" t="s">
        <v>61</v>
      </c>
      <c r="C1281" s="67">
        <v>71211</v>
      </c>
      <c r="D1281" s="68" t="s">
        <v>1206</v>
      </c>
      <c r="E1281" s="17" t="s">
        <v>76</v>
      </c>
      <c r="F1281" s="69">
        <v>40</v>
      </c>
      <c r="G1281" s="16">
        <v>40</v>
      </c>
      <c r="H1281" s="70">
        <v>32.9</v>
      </c>
      <c r="I1281" s="70">
        <v>10</v>
      </c>
      <c r="J1281" s="70">
        <f t="shared" si="40"/>
        <v>42.9</v>
      </c>
      <c r="K1281" s="143">
        <f t="shared" si="41"/>
        <v>1716</v>
      </c>
      <c r="L1281" s="4"/>
    </row>
    <row r="1282" spans="1:12" ht="15" customHeight="1" x14ac:dyDescent="0.25">
      <c r="A1282" s="142">
        <v>1060013</v>
      </c>
      <c r="B1282" s="67" t="s">
        <v>61</v>
      </c>
      <c r="C1282" s="67">
        <v>71321</v>
      </c>
      <c r="D1282" s="68" t="s">
        <v>1207</v>
      </c>
      <c r="E1282" s="17" t="s">
        <v>62</v>
      </c>
      <c r="F1282" s="69">
        <v>1</v>
      </c>
      <c r="G1282" s="16">
        <v>1</v>
      </c>
      <c r="H1282" s="70">
        <v>21.41</v>
      </c>
      <c r="I1282" s="70">
        <v>7</v>
      </c>
      <c r="J1282" s="70">
        <f t="shared" si="40"/>
        <v>28.41</v>
      </c>
      <c r="K1282" s="143">
        <f t="shared" si="41"/>
        <v>28.41</v>
      </c>
      <c r="L1282" s="4"/>
    </row>
    <row r="1283" spans="1:12" ht="15" customHeight="1" x14ac:dyDescent="0.25">
      <c r="A1283" s="142">
        <v>1060014</v>
      </c>
      <c r="B1283" s="67" t="s">
        <v>61</v>
      </c>
      <c r="C1283" s="67">
        <v>71331</v>
      </c>
      <c r="D1283" s="68" t="s">
        <v>1208</v>
      </c>
      <c r="E1283" s="17" t="s">
        <v>62</v>
      </c>
      <c r="F1283" s="69">
        <v>5</v>
      </c>
      <c r="G1283" s="16">
        <v>5</v>
      </c>
      <c r="H1283" s="70">
        <v>8.75</v>
      </c>
      <c r="I1283" s="70">
        <v>10</v>
      </c>
      <c r="J1283" s="70">
        <f t="shared" si="40"/>
        <v>18.75</v>
      </c>
      <c r="K1283" s="143">
        <f t="shared" si="41"/>
        <v>93.75</v>
      </c>
      <c r="L1283" s="4"/>
    </row>
    <row r="1284" spans="1:12" ht="15" customHeight="1" x14ac:dyDescent="0.25">
      <c r="A1284" s="142">
        <v>1060015</v>
      </c>
      <c r="B1284" s="67" t="s">
        <v>61</v>
      </c>
      <c r="C1284" s="67">
        <v>71442</v>
      </c>
      <c r="D1284" s="68" t="s">
        <v>829</v>
      </c>
      <c r="E1284" s="17" t="s">
        <v>62</v>
      </c>
      <c r="F1284" s="69">
        <v>1</v>
      </c>
      <c r="G1284" s="16">
        <v>1</v>
      </c>
      <c r="H1284" s="70">
        <v>17.72</v>
      </c>
      <c r="I1284" s="70">
        <v>10</v>
      </c>
      <c r="J1284" s="70">
        <f t="shared" si="40"/>
        <v>27.72</v>
      </c>
      <c r="K1284" s="143">
        <f t="shared" si="41"/>
        <v>27.72</v>
      </c>
      <c r="L1284" s="4"/>
    </row>
    <row r="1285" spans="1:12" ht="30" customHeight="1" x14ac:dyDescent="0.25">
      <c r="A1285" s="142">
        <v>1060016</v>
      </c>
      <c r="B1285" s="67" t="s">
        <v>61</v>
      </c>
      <c r="C1285" s="67">
        <v>71450</v>
      </c>
      <c r="D1285" s="68" t="s">
        <v>622</v>
      </c>
      <c r="E1285" s="17" t="s">
        <v>62</v>
      </c>
      <c r="F1285" s="69">
        <v>2</v>
      </c>
      <c r="G1285" s="16">
        <v>2</v>
      </c>
      <c r="H1285" s="70">
        <v>136.41999999999999</v>
      </c>
      <c r="I1285" s="70">
        <v>20</v>
      </c>
      <c r="J1285" s="70">
        <f t="shared" si="40"/>
        <v>156.41999999999999</v>
      </c>
      <c r="K1285" s="143">
        <f t="shared" si="41"/>
        <v>312.83999999999997</v>
      </c>
      <c r="L1285" s="4"/>
    </row>
    <row r="1286" spans="1:12" ht="30" customHeight="1" x14ac:dyDescent="0.25">
      <c r="A1286" s="142">
        <v>1060017</v>
      </c>
      <c r="B1286" s="67" t="s">
        <v>61</v>
      </c>
      <c r="C1286" s="67">
        <v>71698</v>
      </c>
      <c r="D1286" s="68" t="s">
        <v>1209</v>
      </c>
      <c r="E1286" s="17" t="s">
        <v>62</v>
      </c>
      <c r="F1286" s="69">
        <v>25</v>
      </c>
      <c r="G1286" s="16">
        <v>25</v>
      </c>
      <c r="H1286" s="70">
        <v>383.63</v>
      </c>
      <c r="I1286" s="70">
        <v>5</v>
      </c>
      <c r="J1286" s="70">
        <f t="shared" si="40"/>
        <v>388.63</v>
      </c>
      <c r="K1286" s="143">
        <f t="shared" si="41"/>
        <v>9715.75</v>
      </c>
      <c r="L1286" s="4"/>
    </row>
    <row r="1287" spans="1:12" ht="15" customHeight="1" x14ac:dyDescent="0.25">
      <c r="A1287" s="142">
        <v>1060018</v>
      </c>
      <c r="B1287" s="67" t="s">
        <v>61</v>
      </c>
      <c r="C1287" s="67">
        <v>71701</v>
      </c>
      <c r="D1287" s="68" t="s">
        <v>448</v>
      </c>
      <c r="E1287" s="17" t="s">
        <v>62</v>
      </c>
      <c r="F1287" s="69">
        <v>15</v>
      </c>
      <c r="G1287" s="16">
        <v>15</v>
      </c>
      <c r="H1287" s="70">
        <v>2.72</v>
      </c>
      <c r="I1287" s="70">
        <v>1</v>
      </c>
      <c r="J1287" s="70">
        <f t="shared" si="40"/>
        <v>3.72</v>
      </c>
      <c r="K1287" s="143">
        <f t="shared" si="41"/>
        <v>55.800000000000004</v>
      </c>
      <c r="L1287" s="4"/>
    </row>
    <row r="1288" spans="1:12" ht="15" customHeight="1" x14ac:dyDescent="0.25">
      <c r="A1288" s="142">
        <v>1060019</v>
      </c>
      <c r="B1288" s="67" t="s">
        <v>61</v>
      </c>
      <c r="C1288" s="67">
        <v>71870</v>
      </c>
      <c r="D1288" s="68" t="s">
        <v>178</v>
      </c>
      <c r="E1288" s="17" t="s">
        <v>62</v>
      </c>
      <c r="F1288" s="69">
        <v>330</v>
      </c>
      <c r="G1288" s="16">
        <v>330</v>
      </c>
      <c r="H1288" s="70">
        <v>0.28000000000000003</v>
      </c>
      <c r="I1288" s="70">
        <v>0.25</v>
      </c>
      <c r="J1288" s="70">
        <f t="shared" si="40"/>
        <v>0.53</v>
      </c>
      <c r="K1288" s="143">
        <f t="shared" si="41"/>
        <v>174.9</v>
      </c>
      <c r="L1288" s="4"/>
    </row>
    <row r="1289" spans="1:12" ht="15" customHeight="1" x14ac:dyDescent="0.25">
      <c r="A1289" s="142">
        <v>1060020</v>
      </c>
      <c r="B1289" s="67" t="s">
        <v>61</v>
      </c>
      <c r="C1289" s="67">
        <v>71981</v>
      </c>
      <c r="D1289" s="68" t="s">
        <v>1210</v>
      </c>
      <c r="E1289" s="17" t="s">
        <v>62</v>
      </c>
      <c r="F1289" s="69">
        <v>330</v>
      </c>
      <c r="G1289" s="16">
        <v>330</v>
      </c>
      <c r="H1289" s="70">
        <v>0.15</v>
      </c>
      <c r="I1289" s="70">
        <v>0.25</v>
      </c>
      <c r="J1289" s="70">
        <f t="shared" si="40"/>
        <v>0.4</v>
      </c>
      <c r="K1289" s="143">
        <f t="shared" si="41"/>
        <v>132</v>
      </c>
      <c r="L1289" s="4"/>
    </row>
    <row r="1290" spans="1:12" ht="15" customHeight="1" x14ac:dyDescent="0.25">
      <c r="A1290" s="142">
        <v>1060021</v>
      </c>
      <c r="B1290" s="67" t="s">
        <v>61</v>
      </c>
      <c r="C1290" s="67">
        <v>70251</v>
      </c>
      <c r="D1290" s="68" t="s">
        <v>1211</v>
      </c>
      <c r="E1290" s="17" t="s">
        <v>62</v>
      </c>
      <c r="F1290" s="69">
        <v>330</v>
      </c>
      <c r="G1290" s="16">
        <v>330</v>
      </c>
      <c r="H1290" s="70">
        <v>0.09</v>
      </c>
      <c r="I1290" s="70">
        <v>0</v>
      </c>
      <c r="J1290" s="70">
        <f t="shared" si="40"/>
        <v>0.09</v>
      </c>
      <c r="K1290" s="143">
        <f t="shared" si="41"/>
        <v>29.7</v>
      </c>
      <c r="L1290" s="4"/>
    </row>
    <row r="1291" spans="1:12" ht="15" customHeight="1" x14ac:dyDescent="0.25">
      <c r="A1291" s="142">
        <v>1060022</v>
      </c>
      <c r="B1291" s="67" t="s">
        <v>61</v>
      </c>
      <c r="C1291" s="67">
        <v>70391</v>
      </c>
      <c r="D1291" s="68" t="s">
        <v>449</v>
      </c>
      <c r="E1291" s="17" t="s">
        <v>62</v>
      </c>
      <c r="F1291" s="69">
        <v>50</v>
      </c>
      <c r="G1291" s="16">
        <v>50</v>
      </c>
      <c r="H1291" s="70">
        <v>0.18</v>
      </c>
      <c r="I1291" s="70">
        <v>0.6</v>
      </c>
      <c r="J1291" s="70">
        <f t="shared" si="40"/>
        <v>0.78</v>
      </c>
      <c r="K1291" s="143">
        <f t="shared" si="41"/>
        <v>39</v>
      </c>
      <c r="L1291" s="4"/>
    </row>
    <row r="1292" spans="1:12" ht="15" customHeight="1" x14ac:dyDescent="0.25">
      <c r="A1292" s="142">
        <v>1060023</v>
      </c>
      <c r="B1292" s="67" t="s">
        <v>61</v>
      </c>
      <c r="C1292" s="67">
        <v>71861</v>
      </c>
      <c r="D1292" s="68" t="s">
        <v>450</v>
      </c>
      <c r="E1292" s="17" t="s">
        <v>62</v>
      </c>
      <c r="F1292" s="69">
        <v>50</v>
      </c>
      <c r="G1292" s="16">
        <v>50</v>
      </c>
      <c r="H1292" s="70">
        <v>0.13</v>
      </c>
      <c r="I1292" s="70">
        <v>0.38</v>
      </c>
      <c r="J1292" s="70">
        <f t="shared" si="40"/>
        <v>0.51</v>
      </c>
      <c r="K1292" s="143">
        <f t="shared" si="41"/>
        <v>25.5</v>
      </c>
      <c r="L1292" s="4"/>
    </row>
    <row r="1293" spans="1:12" ht="60" customHeight="1" x14ac:dyDescent="0.25">
      <c r="A1293" s="142">
        <v>1060024</v>
      </c>
      <c r="B1293" s="67" t="s">
        <v>65</v>
      </c>
      <c r="C1293" s="67">
        <v>101883</v>
      </c>
      <c r="D1293" s="68" t="s">
        <v>1212</v>
      </c>
      <c r="E1293" s="17" t="s">
        <v>62</v>
      </c>
      <c r="F1293" s="69">
        <v>1</v>
      </c>
      <c r="G1293" s="16">
        <v>1</v>
      </c>
      <c r="H1293" s="70">
        <v>491.29</v>
      </c>
      <c r="I1293" s="70">
        <v>20</v>
      </c>
      <c r="J1293" s="70">
        <f t="shared" si="40"/>
        <v>511.29</v>
      </c>
      <c r="K1293" s="143">
        <f t="shared" si="41"/>
        <v>511.29</v>
      </c>
      <c r="L1293" s="4"/>
    </row>
    <row r="1294" spans="1:12" ht="15" customHeight="1" x14ac:dyDescent="0.25">
      <c r="A1294" s="142">
        <v>1060025</v>
      </c>
      <c r="B1294" s="67" t="s">
        <v>61</v>
      </c>
      <c r="C1294" s="67">
        <v>72395</v>
      </c>
      <c r="D1294" s="68" t="s">
        <v>627</v>
      </c>
      <c r="E1294" s="17" t="s">
        <v>62</v>
      </c>
      <c r="F1294" s="69">
        <v>26</v>
      </c>
      <c r="G1294" s="16">
        <v>26</v>
      </c>
      <c r="H1294" s="70">
        <v>4.4800000000000004</v>
      </c>
      <c r="I1294" s="70">
        <v>1</v>
      </c>
      <c r="J1294" s="70">
        <f t="shared" si="40"/>
        <v>5.48</v>
      </c>
      <c r="K1294" s="143">
        <f t="shared" si="41"/>
        <v>142.48000000000002</v>
      </c>
      <c r="L1294" s="4"/>
    </row>
    <row r="1295" spans="1:12" ht="15" customHeight="1" x14ac:dyDescent="0.25">
      <c r="A1295" s="142">
        <v>1060026</v>
      </c>
      <c r="B1295" s="67" t="s">
        <v>61</v>
      </c>
      <c r="C1295" s="67">
        <v>72578</v>
      </c>
      <c r="D1295" s="68" t="s">
        <v>456</v>
      </c>
      <c r="E1295" s="17" t="s">
        <v>62</v>
      </c>
      <c r="F1295" s="69">
        <v>8</v>
      </c>
      <c r="G1295" s="16">
        <v>8</v>
      </c>
      <c r="H1295" s="70">
        <v>8.07</v>
      </c>
      <c r="I1295" s="70">
        <v>10</v>
      </c>
      <c r="J1295" s="70">
        <f t="shared" si="40"/>
        <v>18.07</v>
      </c>
      <c r="K1295" s="143">
        <f t="shared" si="41"/>
        <v>144.56</v>
      </c>
      <c r="L1295" s="4"/>
    </row>
    <row r="1296" spans="1:12" ht="45" customHeight="1" x14ac:dyDescent="0.25">
      <c r="A1296" s="142">
        <v>1060027</v>
      </c>
      <c r="B1296" s="96" t="s">
        <v>90</v>
      </c>
      <c r="C1296" s="96" t="s">
        <v>179</v>
      </c>
      <c r="D1296" s="68" t="s">
        <v>1213</v>
      </c>
      <c r="E1296" s="17" t="s">
        <v>62</v>
      </c>
      <c r="F1296" s="69">
        <v>25</v>
      </c>
      <c r="G1296" s="16">
        <v>25</v>
      </c>
      <c r="H1296" s="70">
        <v>84.9</v>
      </c>
      <c r="I1296" s="70">
        <v>10</v>
      </c>
      <c r="J1296" s="70">
        <f t="shared" si="40"/>
        <v>94.9</v>
      </c>
      <c r="K1296" s="143">
        <f t="shared" si="41"/>
        <v>2372.5</v>
      </c>
      <c r="L1296" s="4"/>
    </row>
    <row r="1297" spans="1:12" ht="15" customHeight="1" x14ac:dyDescent="0.25">
      <c r="A1297" s="142">
        <v>1060028</v>
      </c>
      <c r="B1297" s="67" t="s">
        <v>61</v>
      </c>
      <c r="C1297" s="67">
        <v>71981</v>
      </c>
      <c r="D1297" s="68" t="s">
        <v>1210</v>
      </c>
      <c r="E1297" s="17" t="s">
        <v>62</v>
      </c>
      <c r="F1297" s="69">
        <v>100</v>
      </c>
      <c r="G1297" s="16">
        <v>100</v>
      </c>
      <c r="H1297" s="70">
        <v>0.15</v>
      </c>
      <c r="I1297" s="70">
        <v>0.25</v>
      </c>
      <c r="J1297" s="70">
        <f t="shared" si="40"/>
        <v>0.4</v>
      </c>
      <c r="K1297" s="143">
        <f t="shared" si="41"/>
        <v>40</v>
      </c>
      <c r="L1297" s="4"/>
    </row>
    <row r="1298" spans="1:12" ht="15" customHeight="1" x14ac:dyDescent="0.25">
      <c r="A1298" s="142">
        <v>1060029</v>
      </c>
      <c r="B1298" s="67" t="s">
        <v>61</v>
      </c>
      <c r="C1298" s="67">
        <v>70251</v>
      </c>
      <c r="D1298" s="68" t="s">
        <v>1211</v>
      </c>
      <c r="E1298" s="17" t="s">
        <v>62</v>
      </c>
      <c r="F1298" s="69">
        <v>100</v>
      </c>
      <c r="G1298" s="16">
        <v>100</v>
      </c>
      <c r="H1298" s="70">
        <v>0.09</v>
      </c>
      <c r="I1298" s="70">
        <v>0</v>
      </c>
      <c r="J1298" s="70">
        <f t="shared" si="40"/>
        <v>0.09</v>
      </c>
      <c r="K1298" s="143">
        <f t="shared" si="41"/>
        <v>9</v>
      </c>
      <c r="L1298" s="4"/>
    </row>
    <row r="1299" spans="1:12" ht="30" customHeight="1" thickBot="1" x14ac:dyDescent="0.3">
      <c r="A1299" s="140">
        <v>1060030</v>
      </c>
      <c r="B1299" s="61" t="s">
        <v>61</v>
      </c>
      <c r="C1299" s="61">
        <v>71872</v>
      </c>
      <c r="D1299" s="62" t="s">
        <v>1214</v>
      </c>
      <c r="E1299" s="63" t="s">
        <v>62</v>
      </c>
      <c r="F1299" s="64">
        <v>100</v>
      </c>
      <c r="G1299" s="65">
        <v>100</v>
      </c>
      <c r="H1299" s="66">
        <v>0.22</v>
      </c>
      <c r="I1299" s="66">
        <v>0.25</v>
      </c>
      <c r="J1299" s="66">
        <f t="shared" si="40"/>
        <v>0.47</v>
      </c>
      <c r="K1299" s="141">
        <f t="shared" si="41"/>
        <v>47</v>
      </c>
      <c r="L1299" s="4"/>
    </row>
    <row r="1300" spans="1:12" ht="20.100000000000001" customHeight="1" thickBot="1" x14ac:dyDescent="0.3">
      <c r="A1300" s="45" t="s">
        <v>1153</v>
      </c>
      <c r="B1300" s="47" t="s">
        <v>2</v>
      </c>
      <c r="C1300" s="47" t="s">
        <v>2</v>
      </c>
      <c r="D1300" s="48" t="s">
        <v>274</v>
      </c>
      <c r="E1300" s="49" t="s">
        <v>63</v>
      </c>
      <c r="F1300" s="50" t="s">
        <v>2</v>
      </c>
      <c r="G1300" s="46" t="s">
        <v>63</v>
      </c>
      <c r="H1300" s="51">
        <v>0</v>
      </c>
      <c r="I1300" s="51">
        <v>0</v>
      </c>
      <c r="J1300" s="52">
        <f>J1301+J1304+J1306+J1308</f>
        <v>342.58000000000004</v>
      </c>
      <c r="K1300" s="53">
        <f>K1301+K1304+K1306+K1308</f>
        <v>15787.893400000001</v>
      </c>
      <c r="L1300" s="4"/>
    </row>
    <row r="1301" spans="1:12" ht="20.100000000000001" customHeight="1" thickBot="1" x14ac:dyDescent="0.3">
      <c r="A1301" s="77" t="s">
        <v>1173</v>
      </c>
      <c r="B1301" s="79" t="s">
        <v>2</v>
      </c>
      <c r="C1301" s="79" t="s">
        <v>2</v>
      </c>
      <c r="D1301" s="80" t="s">
        <v>1215</v>
      </c>
      <c r="E1301" s="81" t="s">
        <v>63</v>
      </c>
      <c r="F1301" s="82" t="s">
        <v>2</v>
      </c>
      <c r="G1301" s="78" t="s">
        <v>63</v>
      </c>
      <c r="H1301" s="83">
        <v>0</v>
      </c>
      <c r="I1301" s="83">
        <v>0</v>
      </c>
      <c r="J1301" s="84">
        <f>J1302+J1303</f>
        <v>183.15</v>
      </c>
      <c r="K1301" s="85">
        <f>K1302+K1303</f>
        <v>12434.794600000001</v>
      </c>
      <c r="L1301" s="4"/>
    </row>
    <row r="1302" spans="1:12" ht="30" customHeight="1" x14ac:dyDescent="0.25">
      <c r="A1302" s="138">
        <v>107101</v>
      </c>
      <c r="B1302" s="55" t="s">
        <v>61</v>
      </c>
      <c r="C1302" s="55">
        <v>100160</v>
      </c>
      <c r="D1302" s="56" t="s">
        <v>702</v>
      </c>
      <c r="E1302" s="57" t="s">
        <v>64</v>
      </c>
      <c r="F1302" s="58">
        <v>39.299999999999997</v>
      </c>
      <c r="G1302" s="59">
        <v>39.299999999999997</v>
      </c>
      <c r="H1302" s="60">
        <v>24.09</v>
      </c>
      <c r="I1302" s="60">
        <v>20</v>
      </c>
      <c r="J1302" s="60">
        <f t="shared" si="40"/>
        <v>44.09</v>
      </c>
      <c r="K1302" s="139">
        <f t="shared" si="41"/>
        <v>1732.7370000000001</v>
      </c>
      <c r="L1302" s="4"/>
    </row>
    <row r="1303" spans="1:12" ht="30" customHeight="1" thickBot="1" x14ac:dyDescent="0.3">
      <c r="A1303" s="140">
        <v>107102</v>
      </c>
      <c r="B1303" s="61" t="s">
        <v>61</v>
      </c>
      <c r="C1303" s="61">
        <v>100501</v>
      </c>
      <c r="D1303" s="62" t="s">
        <v>883</v>
      </c>
      <c r="E1303" s="63" t="s">
        <v>64</v>
      </c>
      <c r="F1303" s="64">
        <v>76.959999999999994</v>
      </c>
      <c r="G1303" s="65">
        <v>76.959999999999994</v>
      </c>
      <c r="H1303" s="66">
        <v>124.06</v>
      </c>
      <c r="I1303" s="66">
        <v>15</v>
      </c>
      <c r="J1303" s="66">
        <f t="shared" si="40"/>
        <v>139.06</v>
      </c>
      <c r="K1303" s="141">
        <f t="shared" si="41"/>
        <v>10702.0576</v>
      </c>
      <c r="L1303" s="4"/>
    </row>
    <row r="1304" spans="1:12" ht="20.100000000000001" customHeight="1" thickBot="1" x14ac:dyDescent="0.3">
      <c r="A1304" s="77" t="s">
        <v>1174</v>
      </c>
      <c r="B1304" s="79" t="s">
        <v>2</v>
      </c>
      <c r="C1304" s="79" t="s">
        <v>2</v>
      </c>
      <c r="D1304" s="80" t="s">
        <v>177</v>
      </c>
      <c r="E1304" s="81" t="s">
        <v>63</v>
      </c>
      <c r="F1304" s="82" t="s">
        <v>2</v>
      </c>
      <c r="G1304" s="78" t="s">
        <v>63</v>
      </c>
      <c r="H1304" s="83">
        <v>0</v>
      </c>
      <c r="I1304" s="83">
        <v>0</v>
      </c>
      <c r="J1304" s="84">
        <f>J1305</f>
        <v>67.78</v>
      </c>
      <c r="K1304" s="85">
        <f>K1305</f>
        <v>1785.3252</v>
      </c>
      <c r="L1304" s="4"/>
    </row>
    <row r="1305" spans="1:12" ht="30" customHeight="1" thickBot="1" x14ac:dyDescent="0.3">
      <c r="A1305" s="144">
        <v>107201</v>
      </c>
      <c r="B1305" s="71" t="s">
        <v>61</v>
      </c>
      <c r="C1305" s="71">
        <v>100102</v>
      </c>
      <c r="D1305" s="72" t="s">
        <v>1216</v>
      </c>
      <c r="E1305" s="73" t="s">
        <v>64</v>
      </c>
      <c r="F1305" s="74">
        <v>26.34</v>
      </c>
      <c r="G1305" s="75">
        <v>26.34</v>
      </c>
      <c r="H1305" s="76">
        <v>47.78</v>
      </c>
      <c r="I1305" s="76">
        <v>20</v>
      </c>
      <c r="J1305" s="76">
        <f t="shared" ref="J1305:J1363" si="42">H1305+I1305</f>
        <v>67.78</v>
      </c>
      <c r="K1305" s="145">
        <f t="shared" ref="K1305:K1355" si="43">F1305*J1305</f>
        <v>1785.3252</v>
      </c>
      <c r="L1305" s="4"/>
    </row>
    <row r="1306" spans="1:12" ht="20.100000000000001" customHeight="1" thickBot="1" x14ac:dyDescent="0.3">
      <c r="A1306" s="77" t="s">
        <v>1175</v>
      </c>
      <c r="B1306" s="79" t="s">
        <v>2</v>
      </c>
      <c r="C1306" s="79" t="s">
        <v>2</v>
      </c>
      <c r="D1306" s="80" t="s">
        <v>180</v>
      </c>
      <c r="E1306" s="81" t="s">
        <v>63</v>
      </c>
      <c r="F1306" s="82" t="s">
        <v>2</v>
      </c>
      <c r="G1306" s="78" t="s">
        <v>63</v>
      </c>
      <c r="H1306" s="83">
        <v>0</v>
      </c>
      <c r="I1306" s="83">
        <v>0</v>
      </c>
      <c r="J1306" s="84">
        <f>J1307</f>
        <v>47.56</v>
      </c>
      <c r="K1306" s="85">
        <f>K1307</f>
        <v>1521.92</v>
      </c>
      <c r="L1306" s="4"/>
    </row>
    <row r="1307" spans="1:12" ht="30" customHeight="1" thickBot="1" x14ac:dyDescent="0.3">
      <c r="A1307" s="144">
        <v>107301</v>
      </c>
      <c r="B1307" s="109" t="s">
        <v>90</v>
      </c>
      <c r="C1307" s="109" t="s">
        <v>181</v>
      </c>
      <c r="D1307" s="72" t="s">
        <v>1217</v>
      </c>
      <c r="E1307" s="73" t="s">
        <v>76</v>
      </c>
      <c r="F1307" s="74">
        <v>32</v>
      </c>
      <c r="G1307" s="75">
        <v>32</v>
      </c>
      <c r="H1307" s="76">
        <v>37.56</v>
      </c>
      <c r="I1307" s="76">
        <v>10</v>
      </c>
      <c r="J1307" s="76">
        <f t="shared" si="42"/>
        <v>47.56</v>
      </c>
      <c r="K1307" s="145">
        <f t="shared" si="43"/>
        <v>1521.92</v>
      </c>
      <c r="L1307" s="4"/>
    </row>
    <row r="1308" spans="1:12" ht="20.100000000000001" customHeight="1" thickBot="1" x14ac:dyDescent="0.3">
      <c r="A1308" s="77" t="s">
        <v>1176</v>
      </c>
      <c r="B1308" s="78" t="s">
        <v>61</v>
      </c>
      <c r="C1308" s="79" t="s">
        <v>2</v>
      </c>
      <c r="D1308" s="80" t="s">
        <v>182</v>
      </c>
      <c r="E1308" s="81" t="s">
        <v>63</v>
      </c>
      <c r="F1308" s="82" t="s">
        <v>2</v>
      </c>
      <c r="G1308" s="78" t="s">
        <v>63</v>
      </c>
      <c r="H1308" s="83">
        <v>0</v>
      </c>
      <c r="I1308" s="83">
        <v>0</v>
      </c>
      <c r="J1308" s="84">
        <f>J1309</f>
        <v>44.09</v>
      </c>
      <c r="K1308" s="85">
        <f>K1309</f>
        <v>45.853600000000007</v>
      </c>
      <c r="L1308" s="4"/>
    </row>
    <row r="1309" spans="1:12" ht="30" customHeight="1" thickBot="1" x14ac:dyDescent="0.3">
      <c r="A1309" s="144">
        <v>107401</v>
      </c>
      <c r="B1309" s="71" t="s">
        <v>61</v>
      </c>
      <c r="C1309" s="71">
        <v>100160</v>
      </c>
      <c r="D1309" s="72" t="s">
        <v>1218</v>
      </c>
      <c r="E1309" s="73" t="s">
        <v>64</v>
      </c>
      <c r="F1309" s="74">
        <v>1.04</v>
      </c>
      <c r="G1309" s="75">
        <v>1.04</v>
      </c>
      <c r="H1309" s="76">
        <v>24.09</v>
      </c>
      <c r="I1309" s="76">
        <v>20</v>
      </c>
      <c r="J1309" s="76">
        <f t="shared" si="42"/>
        <v>44.09</v>
      </c>
      <c r="K1309" s="145">
        <f t="shared" si="43"/>
        <v>45.853600000000007</v>
      </c>
      <c r="L1309" s="4"/>
    </row>
    <row r="1310" spans="1:12" ht="20.100000000000001" customHeight="1" thickBot="1" x14ac:dyDescent="0.3">
      <c r="A1310" s="45" t="s">
        <v>1154</v>
      </c>
      <c r="B1310" s="47" t="s">
        <v>2</v>
      </c>
      <c r="C1310" s="47" t="s">
        <v>2</v>
      </c>
      <c r="D1310" s="48" t="s">
        <v>95</v>
      </c>
      <c r="E1310" s="49" t="s">
        <v>63</v>
      </c>
      <c r="F1310" s="50" t="s">
        <v>2</v>
      </c>
      <c r="G1310" s="46" t="s">
        <v>63</v>
      </c>
      <c r="H1310" s="51">
        <v>0</v>
      </c>
      <c r="I1310" s="51">
        <v>0</v>
      </c>
      <c r="J1310" s="52">
        <f>J1311</f>
        <v>22.810000000000002</v>
      </c>
      <c r="K1310" s="53">
        <f>K1311</f>
        <v>2305.4067</v>
      </c>
      <c r="L1310" s="4"/>
    </row>
    <row r="1311" spans="1:12" ht="20.100000000000001" customHeight="1" thickBot="1" x14ac:dyDescent="0.3">
      <c r="A1311" s="77" t="s">
        <v>1177</v>
      </c>
      <c r="B1311" s="79" t="s">
        <v>2</v>
      </c>
      <c r="C1311" s="79" t="s">
        <v>2</v>
      </c>
      <c r="D1311" s="80" t="s">
        <v>475</v>
      </c>
      <c r="E1311" s="81" t="s">
        <v>63</v>
      </c>
      <c r="F1311" s="82" t="s">
        <v>2</v>
      </c>
      <c r="G1311" s="78" t="s">
        <v>63</v>
      </c>
      <c r="H1311" s="83">
        <v>0</v>
      </c>
      <c r="I1311" s="83">
        <v>0</v>
      </c>
      <c r="J1311" s="84">
        <f>J1312</f>
        <v>22.810000000000002</v>
      </c>
      <c r="K1311" s="85">
        <f>K1312</f>
        <v>2305.4067</v>
      </c>
      <c r="L1311" s="4"/>
    </row>
    <row r="1312" spans="1:12" ht="15" customHeight="1" thickBot="1" x14ac:dyDescent="0.3">
      <c r="A1312" s="144">
        <v>108101</v>
      </c>
      <c r="B1312" s="71" t="s">
        <v>61</v>
      </c>
      <c r="C1312" s="71">
        <v>120902</v>
      </c>
      <c r="D1312" s="72" t="s">
        <v>476</v>
      </c>
      <c r="E1312" s="73" t="s">
        <v>64</v>
      </c>
      <c r="F1312" s="74">
        <v>101.07</v>
      </c>
      <c r="G1312" s="75">
        <v>101.07</v>
      </c>
      <c r="H1312" s="76">
        <v>12.81</v>
      </c>
      <c r="I1312" s="76">
        <v>10</v>
      </c>
      <c r="J1312" s="76">
        <f t="shared" si="42"/>
        <v>22.810000000000002</v>
      </c>
      <c r="K1312" s="145">
        <f t="shared" si="43"/>
        <v>2305.4067</v>
      </c>
      <c r="L1312" s="4"/>
    </row>
    <row r="1313" spans="1:12" ht="20.100000000000001" customHeight="1" thickBot="1" x14ac:dyDescent="0.3">
      <c r="A1313" s="45" t="s">
        <v>1155</v>
      </c>
      <c r="B1313" s="47" t="s">
        <v>2</v>
      </c>
      <c r="C1313" s="47" t="s">
        <v>2</v>
      </c>
      <c r="D1313" s="48" t="s">
        <v>277</v>
      </c>
      <c r="E1313" s="49" t="s">
        <v>63</v>
      </c>
      <c r="F1313" s="50" t="s">
        <v>2</v>
      </c>
      <c r="G1313" s="46" t="s">
        <v>63</v>
      </c>
      <c r="H1313" s="51">
        <v>0</v>
      </c>
      <c r="I1313" s="51">
        <v>0</v>
      </c>
      <c r="J1313" s="52">
        <f>J1314</f>
        <v>10</v>
      </c>
      <c r="K1313" s="53">
        <f>K1314</f>
        <v>39800</v>
      </c>
      <c r="L1313" s="4"/>
    </row>
    <row r="1314" spans="1:12" ht="30" customHeight="1" thickBot="1" x14ac:dyDescent="0.3">
      <c r="A1314" s="144">
        <v>109001</v>
      </c>
      <c r="B1314" s="71" t="s">
        <v>61</v>
      </c>
      <c r="C1314" s="71">
        <v>150204</v>
      </c>
      <c r="D1314" s="72" t="s">
        <v>1219</v>
      </c>
      <c r="E1314" s="73" t="s">
        <v>82</v>
      </c>
      <c r="F1314" s="74">
        <v>3980</v>
      </c>
      <c r="G1314" s="75">
        <v>3980</v>
      </c>
      <c r="H1314" s="76">
        <v>10</v>
      </c>
      <c r="I1314" s="76">
        <v>0</v>
      </c>
      <c r="J1314" s="76">
        <f t="shared" si="42"/>
        <v>10</v>
      </c>
      <c r="K1314" s="145">
        <f t="shared" si="43"/>
        <v>39800</v>
      </c>
      <c r="L1314" s="4"/>
    </row>
    <row r="1315" spans="1:12" ht="20.100000000000001" customHeight="1" thickBot="1" x14ac:dyDescent="0.3">
      <c r="A1315" s="45" t="s">
        <v>1156</v>
      </c>
      <c r="B1315" s="47" t="s">
        <v>2</v>
      </c>
      <c r="C1315" s="47" t="s">
        <v>2</v>
      </c>
      <c r="D1315" s="48" t="s">
        <v>96</v>
      </c>
      <c r="E1315" s="49" t="s">
        <v>63</v>
      </c>
      <c r="F1315" s="50" t="s">
        <v>2</v>
      </c>
      <c r="G1315" s="46" t="s">
        <v>63</v>
      </c>
      <c r="H1315" s="51">
        <v>0</v>
      </c>
      <c r="I1315" s="51">
        <v>0</v>
      </c>
      <c r="J1315" s="52">
        <f>J1316</f>
        <v>74.36</v>
      </c>
      <c r="K1315" s="53">
        <f>K1316</f>
        <v>36982.946000000004</v>
      </c>
      <c r="L1315" s="4"/>
    </row>
    <row r="1316" spans="1:12" ht="30" customHeight="1" thickBot="1" x14ac:dyDescent="0.3">
      <c r="A1316" s="144">
        <v>1010001</v>
      </c>
      <c r="B1316" s="71" t="s">
        <v>61</v>
      </c>
      <c r="C1316" s="71">
        <v>160966</v>
      </c>
      <c r="D1316" s="72" t="s">
        <v>1220</v>
      </c>
      <c r="E1316" s="73" t="s">
        <v>64</v>
      </c>
      <c r="F1316" s="74">
        <v>497.35</v>
      </c>
      <c r="G1316" s="75">
        <v>497.35</v>
      </c>
      <c r="H1316" s="76">
        <v>71.36</v>
      </c>
      <c r="I1316" s="76">
        <v>3</v>
      </c>
      <c r="J1316" s="76">
        <f t="shared" si="42"/>
        <v>74.36</v>
      </c>
      <c r="K1316" s="145">
        <f t="shared" si="43"/>
        <v>36982.946000000004</v>
      </c>
      <c r="L1316" s="4"/>
    </row>
    <row r="1317" spans="1:12" ht="20.100000000000001" customHeight="1" thickBot="1" x14ac:dyDescent="0.3">
      <c r="A1317" s="45" t="s">
        <v>1157</v>
      </c>
      <c r="B1317" s="47" t="s">
        <v>2</v>
      </c>
      <c r="C1317" s="47" t="s">
        <v>2</v>
      </c>
      <c r="D1317" s="48" t="s">
        <v>282</v>
      </c>
      <c r="E1317" s="49" t="s">
        <v>63</v>
      </c>
      <c r="F1317" s="50" t="s">
        <v>2</v>
      </c>
      <c r="G1317" s="46" t="s">
        <v>63</v>
      </c>
      <c r="H1317" s="51">
        <v>0</v>
      </c>
      <c r="I1317" s="51">
        <v>0</v>
      </c>
      <c r="J1317" s="52">
        <f>J1318</f>
        <v>352.38</v>
      </c>
      <c r="K1317" s="53">
        <f>K1318</f>
        <v>3523.8</v>
      </c>
      <c r="L1317" s="4"/>
    </row>
    <row r="1318" spans="1:12" ht="20.100000000000001" customHeight="1" thickBot="1" x14ac:dyDescent="0.3">
      <c r="A1318" s="77" t="s">
        <v>1178</v>
      </c>
      <c r="B1318" s="79" t="s">
        <v>2</v>
      </c>
      <c r="C1318" s="79" t="s">
        <v>2</v>
      </c>
      <c r="D1318" s="80" t="s">
        <v>183</v>
      </c>
      <c r="E1318" s="81" t="s">
        <v>63</v>
      </c>
      <c r="F1318" s="82" t="s">
        <v>2</v>
      </c>
      <c r="G1318" s="78" t="s">
        <v>63</v>
      </c>
      <c r="H1318" s="83">
        <v>0</v>
      </c>
      <c r="I1318" s="83">
        <v>0</v>
      </c>
      <c r="J1318" s="84">
        <f>J1319</f>
        <v>352.38</v>
      </c>
      <c r="K1318" s="85">
        <f>K1319</f>
        <v>3523.8</v>
      </c>
      <c r="L1318" s="4"/>
    </row>
    <row r="1319" spans="1:12" ht="30" customHeight="1" thickBot="1" x14ac:dyDescent="0.3">
      <c r="A1319" s="144">
        <v>1011101</v>
      </c>
      <c r="B1319" s="109" t="s">
        <v>90</v>
      </c>
      <c r="C1319" s="109" t="s">
        <v>184</v>
      </c>
      <c r="D1319" s="72" t="s">
        <v>1221</v>
      </c>
      <c r="E1319" s="73" t="s">
        <v>76</v>
      </c>
      <c r="F1319" s="74">
        <v>10</v>
      </c>
      <c r="G1319" s="75">
        <v>10</v>
      </c>
      <c r="H1319" s="76">
        <v>332.38</v>
      </c>
      <c r="I1319" s="76">
        <v>20</v>
      </c>
      <c r="J1319" s="76">
        <f t="shared" si="42"/>
        <v>352.38</v>
      </c>
      <c r="K1319" s="145">
        <f t="shared" si="43"/>
        <v>3523.8</v>
      </c>
      <c r="L1319" s="4"/>
    </row>
    <row r="1320" spans="1:12" ht="20.100000000000001" customHeight="1" thickBot="1" x14ac:dyDescent="0.3">
      <c r="A1320" s="45" t="s">
        <v>1158</v>
      </c>
      <c r="B1320" s="47" t="s">
        <v>2</v>
      </c>
      <c r="C1320" s="47" t="s">
        <v>2</v>
      </c>
      <c r="D1320" s="48" t="s">
        <v>285</v>
      </c>
      <c r="E1320" s="49" t="s">
        <v>63</v>
      </c>
      <c r="F1320" s="50" t="s">
        <v>2</v>
      </c>
      <c r="G1320" s="46" t="s">
        <v>63</v>
      </c>
      <c r="H1320" s="51">
        <v>0</v>
      </c>
      <c r="I1320" s="51">
        <v>0</v>
      </c>
      <c r="J1320" s="52">
        <f>J1321+J1322</f>
        <v>12.530000000000001</v>
      </c>
      <c r="K1320" s="53">
        <f>K1321+K1322</f>
        <v>3073.7316000000001</v>
      </c>
      <c r="L1320" s="4"/>
    </row>
    <row r="1321" spans="1:12" ht="15" customHeight="1" x14ac:dyDescent="0.25">
      <c r="A1321" s="138">
        <v>1012001</v>
      </c>
      <c r="B1321" s="55" t="s">
        <v>61</v>
      </c>
      <c r="C1321" s="55">
        <v>200150</v>
      </c>
      <c r="D1321" s="56" t="s">
        <v>484</v>
      </c>
      <c r="E1321" s="57" t="s">
        <v>64</v>
      </c>
      <c r="F1321" s="58">
        <v>181.32</v>
      </c>
      <c r="G1321" s="59">
        <v>181.32</v>
      </c>
      <c r="H1321" s="60">
        <v>3.7</v>
      </c>
      <c r="I1321" s="60">
        <v>1</v>
      </c>
      <c r="J1321" s="60">
        <f t="shared" si="42"/>
        <v>4.7</v>
      </c>
      <c r="K1321" s="139">
        <f t="shared" si="43"/>
        <v>852.20399999999995</v>
      </c>
      <c r="L1321" s="4"/>
    </row>
    <row r="1322" spans="1:12" ht="15" customHeight="1" thickBot="1" x14ac:dyDescent="0.3">
      <c r="A1322" s="140">
        <v>1012002</v>
      </c>
      <c r="B1322" s="61" t="s">
        <v>61</v>
      </c>
      <c r="C1322" s="61">
        <v>200403</v>
      </c>
      <c r="D1322" s="62" t="s">
        <v>101</v>
      </c>
      <c r="E1322" s="63" t="s">
        <v>64</v>
      </c>
      <c r="F1322" s="64">
        <v>283.72000000000003</v>
      </c>
      <c r="G1322" s="65">
        <v>283.72000000000003</v>
      </c>
      <c r="H1322" s="66">
        <v>2.83</v>
      </c>
      <c r="I1322" s="66">
        <v>5</v>
      </c>
      <c r="J1322" s="66">
        <f t="shared" si="42"/>
        <v>7.83</v>
      </c>
      <c r="K1322" s="141">
        <f t="shared" si="43"/>
        <v>2221.5276000000003</v>
      </c>
      <c r="L1322" s="4"/>
    </row>
    <row r="1323" spans="1:12" ht="20.100000000000001" customHeight="1" thickBot="1" x14ac:dyDescent="0.3">
      <c r="A1323" s="45" t="s">
        <v>1159</v>
      </c>
      <c r="B1323" s="47" t="s">
        <v>2</v>
      </c>
      <c r="C1323" s="47" t="s">
        <v>2</v>
      </c>
      <c r="D1323" s="48" t="s">
        <v>288</v>
      </c>
      <c r="E1323" s="49" t="s">
        <v>63</v>
      </c>
      <c r="F1323" s="50" t="s">
        <v>2</v>
      </c>
      <c r="G1323" s="46" t="s">
        <v>63</v>
      </c>
      <c r="H1323" s="51">
        <v>0</v>
      </c>
      <c r="I1323" s="51">
        <v>0</v>
      </c>
      <c r="J1323" s="52">
        <f>J1324+J1326+J1328</f>
        <v>139.47</v>
      </c>
      <c r="K1323" s="53">
        <f>K1324+K1326+K1328</f>
        <v>25448.871899999998</v>
      </c>
      <c r="L1323" s="4"/>
    </row>
    <row r="1324" spans="1:12" ht="20.100000000000001" customHeight="1" thickBot="1" x14ac:dyDescent="0.3">
      <c r="A1324" s="77" t="s">
        <v>1179</v>
      </c>
      <c r="B1324" s="79" t="s">
        <v>2</v>
      </c>
      <c r="C1324" s="79" t="s">
        <v>2</v>
      </c>
      <c r="D1324" s="80" t="s">
        <v>185</v>
      </c>
      <c r="E1324" s="81" t="s">
        <v>63</v>
      </c>
      <c r="F1324" s="82" t="s">
        <v>2</v>
      </c>
      <c r="G1324" s="78" t="s">
        <v>63</v>
      </c>
      <c r="H1324" s="83">
        <v>0</v>
      </c>
      <c r="I1324" s="83">
        <v>0</v>
      </c>
      <c r="J1324" s="84">
        <f>J1325</f>
        <v>50.41</v>
      </c>
      <c r="K1324" s="85">
        <f>K1325</f>
        <v>20030.413499999999</v>
      </c>
      <c r="L1324" s="4"/>
    </row>
    <row r="1325" spans="1:12" ht="30" customHeight="1" thickBot="1" x14ac:dyDescent="0.3">
      <c r="A1325" s="144">
        <v>1013101</v>
      </c>
      <c r="B1325" s="71" t="s">
        <v>61</v>
      </c>
      <c r="C1325" s="71">
        <v>220061</v>
      </c>
      <c r="D1325" s="72" t="s">
        <v>1222</v>
      </c>
      <c r="E1325" s="73" t="s">
        <v>64</v>
      </c>
      <c r="F1325" s="74">
        <v>397.35</v>
      </c>
      <c r="G1325" s="75">
        <v>397.35</v>
      </c>
      <c r="H1325" s="76">
        <v>40.409999999999997</v>
      </c>
      <c r="I1325" s="76">
        <v>10</v>
      </c>
      <c r="J1325" s="76">
        <f t="shared" si="42"/>
        <v>50.41</v>
      </c>
      <c r="K1325" s="145">
        <f t="shared" si="43"/>
        <v>20030.413499999999</v>
      </c>
      <c r="L1325" s="4"/>
    </row>
    <row r="1326" spans="1:12" ht="20.100000000000001" customHeight="1" thickBot="1" x14ac:dyDescent="0.3">
      <c r="A1326" s="77" t="s">
        <v>1180</v>
      </c>
      <c r="B1326" s="79" t="s">
        <v>2</v>
      </c>
      <c r="C1326" s="79" t="s">
        <v>2</v>
      </c>
      <c r="D1326" s="80" t="s">
        <v>1223</v>
      </c>
      <c r="E1326" s="81" t="s">
        <v>63</v>
      </c>
      <c r="F1326" s="82" t="s">
        <v>2</v>
      </c>
      <c r="G1326" s="78" t="s">
        <v>63</v>
      </c>
      <c r="H1326" s="83">
        <v>0</v>
      </c>
      <c r="I1326" s="83">
        <v>0</v>
      </c>
      <c r="J1326" s="84">
        <f>J1327</f>
        <v>32.019999999999996</v>
      </c>
      <c r="K1326" s="85">
        <f>K1327</f>
        <v>800.49999999999989</v>
      </c>
      <c r="L1326" s="4"/>
    </row>
    <row r="1327" spans="1:12" ht="30" customHeight="1" thickBot="1" x14ac:dyDescent="0.3">
      <c r="A1327" s="144">
        <v>1013201</v>
      </c>
      <c r="B1327" s="71" t="s">
        <v>61</v>
      </c>
      <c r="C1327" s="71">
        <v>220102</v>
      </c>
      <c r="D1327" s="72" t="s">
        <v>1224</v>
      </c>
      <c r="E1327" s="73" t="s">
        <v>64</v>
      </c>
      <c r="F1327" s="74">
        <v>25</v>
      </c>
      <c r="G1327" s="75">
        <v>25</v>
      </c>
      <c r="H1327" s="76">
        <v>22.02</v>
      </c>
      <c r="I1327" s="76">
        <v>10</v>
      </c>
      <c r="J1327" s="76">
        <f t="shared" si="42"/>
        <v>32.019999999999996</v>
      </c>
      <c r="K1327" s="145">
        <f t="shared" si="43"/>
        <v>800.49999999999989</v>
      </c>
      <c r="L1327" s="4"/>
    </row>
    <row r="1328" spans="1:12" ht="20.100000000000001" customHeight="1" thickBot="1" x14ac:dyDescent="0.3">
      <c r="A1328" s="77" t="s">
        <v>1181</v>
      </c>
      <c r="B1328" s="79" t="s">
        <v>2</v>
      </c>
      <c r="C1328" s="79" t="s">
        <v>2</v>
      </c>
      <c r="D1328" s="80" t="s">
        <v>107</v>
      </c>
      <c r="E1328" s="81" t="s">
        <v>63</v>
      </c>
      <c r="F1328" s="82" t="s">
        <v>2</v>
      </c>
      <c r="G1328" s="78" t="s">
        <v>63</v>
      </c>
      <c r="H1328" s="83">
        <v>0</v>
      </c>
      <c r="I1328" s="83">
        <v>0</v>
      </c>
      <c r="J1328" s="84">
        <f>J1329</f>
        <v>57.04</v>
      </c>
      <c r="K1328" s="85">
        <f>K1329</f>
        <v>4617.9583999999995</v>
      </c>
      <c r="L1328" s="4"/>
    </row>
    <row r="1329" spans="1:12" ht="60" customHeight="1" thickBot="1" x14ac:dyDescent="0.3">
      <c r="A1329" s="144">
        <v>1013301</v>
      </c>
      <c r="B1329" s="71" t="s">
        <v>61</v>
      </c>
      <c r="C1329" s="71">
        <v>220100</v>
      </c>
      <c r="D1329" s="72" t="s">
        <v>1225</v>
      </c>
      <c r="E1329" s="73" t="s">
        <v>64</v>
      </c>
      <c r="F1329" s="74">
        <v>80.959999999999994</v>
      </c>
      <c r="G1329" s="75">
        <v>80.959999999999994</v>
      </c>
      <c r="H1329" s="76">
        <v>47.04</v>
      </c>
      <c r="I1329" s="76">
        <v>10</v>
      </c>
      <c r="J1329" s="76">
        <f t="shared" si="42"/>
        <v>57.04</v>
      </c>
      <c r="K1329" s="145">
        <f t="shared" si="43"/>
        <v>4617.9583999999995</v>
      </c>
      <c r="L1329" s="4"/>
    </row>
    <row r="1330" spans="1:12" ht="20.100000000000001" customHeight="1" thickBot="1" x14ac:dyDescent="0.3">
      <c r="A1330" s="45" t="s">
        <v>1160</v>
      </c>
      <c r="B1330" s="47" t="s">
        <v>2</v>
      </c>
      <c r="C1330" s="47" t="s">
        <v>2</v>
      </c>
      <c r="D1330" s="48" t="s">
        <v>110</v>
      </c>
      <c r="E1330" s="49" t="s">
        <v>63</v>
      </c>
      <c r="F1330" s="50" t="s">
        <v>2</v>
      </c>
      <c r="G1330" s="46" t="s">
        <v>63</v>
      </c>
      <c r="H1330" s="51">
        <v>0</v>
      </c>
      <c r="I1330" s="51">
        <v>0</v>
      </c>
      <c r="J1330" s="52">
        <f>J1331+J1333+J1335+J1337+J1339+J1342</f>
        <v>164.85</v>
      </c>
      <c r="K1330" s="53">
        <f>K1331+K1333+K1335+K1337+K1339+K1342</f>
        <v>39306.637800000004</v>
      </c>
      <c r="L1330" s="4"/>
    </row>
    <row r="1331" spans="1:12" ht="30" customHeight="1" thickBot="1" x14ac:dyDescent="0.3">
      <c r="A1331" s="77" t="s">
        <v>1182</v>
      </c>
      <c r="B1331" s="79" t="s">
        <v>2</v>
      </c>
      <c r="C1331" s="79" t="s">
        <v>2</v>
      </c>
      <c r="D1331" s="80" t="s">
        <v>1226</v>
      </c>
      <c r="E1331" s="81" t="s">
        <v>63</v>
      </c>
      <c r="F1331" s="82" t="s">
        <v>2</v>
      </c>
      <c r="G1331" s="78" t="s">
        <v>63</v>
      </c>
      <c r="H1331" s="83">
        <v>0</v>
      </c>
      <c r="I1331" s="83">
        <v>0</v>
      </c>
      <c r="J1331" s="84">
        <f>J1332</f>
        <v>8.18</v>
      </c>
      <c r="K1331" s="85">
        <f>K1332</f>
        <v>2095.5524</v>
      </c>
      <c r="L1331" s="4"/>
    </row>
    <row r="1332" spans="1:12" ht="15" customHeight="1" thickBot="1" x14ac:dyDescent="0.3">
      <c r="A1332" s="144">
        <v>1014101</v>
      </c>
      <c r="B1332" s="71" t="s">
        <v>61</v>
      </c>
      <c r="C1332" s="71">
        <v>261000</v>
      </c>
      <c r="D1332" s="72" t="s">
        <v>500</v>
      </c>
      <c r="E1332" s="73" t="s">
        <v>64</v>
      </c>
      <c r="F1332" s="74">
        <v>256.18</v>
      </c>
      <c r="G1332" s="75">
        <v>256.18</v>
      </c>
      <c r="H1332" s="76">
        <v>5.18</v>
      </c>
      <c r="I1332" s="76">
        <v>3</v>
      </c>
      <c r="J1332" s="76">
        <f t="shared" si="42"/>
        <v>8.18</v>
      </c>
      <c r="K1332" s="145">
        <f t="shared" si="43"/>
        <v>2095.5524</v>
      </c>
      <c r="L1332" s="4"/>
    </row>
    <row r="1333" spans="1:12" ht="20.100000000000001" customHeight="1" thickBot="1" x14ac:dyDescent="0.3">
      <c r="A1333" s="77" t="s">
        <v>1183</v>
      </c>
      <c r="B1333" s="78" t="s">
        <v>61</v>
      </c>
      <c r="C1333" s="79" t="s">
        <v>2</v>
      </c>
      <c r="D1333" s="80" t="s">
        <v>1227</v>
      </c>
      <c r="E1333" s="81" t="s">
        <v>63</v>
      </c>
      <c r="F1333" s="82" t="s">
        <v>2</v>
      </c>
      <c r="G1333" s="78" t="s">
        <v>63</v>
      </c>
      <c r="H1333" s="83">
        <v>0</v>
      </c>
      <c r="I1333" s="83">
        <v>0</v>
      </c>
      <c r="J1333" s="84">
        <f>J1334</f>
        <v>56.41</v>
      </c>
      <c r="K1333" s="85">
        <f>K1334</f>
        <v>5454.8469999999998</v>
      </c>
      <c r="L1333" s="4"/>
    </row>
    <row r="1334" spans="1:12" ht="45" customHeight="1" thickBot="1" x14ac:dyDescent="0.3">
      <c r="A1334" s="144">
        <v>1014201</v>
      </c>
      <c r="B1334" s="71" t="s">
        <v>65</v>
      </c>
      <c r="C1334" s="71">
        <v>102494</v>
      </c>
      <c r="D1334" s="72" t="s">
        <v>1228</v>
      </c>
      <c r="E1334" s="73" t="s">
        <v>64</v>
      </c>
      <c r="F1334" s="74">
        <v>96.7</v>
      </c>
      <c r="G1334" s="75">
        <v>96.7</v>
      </c>
      <c r="H1334" s="76">
        <v>53.41</v>
      </c>
      <c r="I1334" s="76">
        <v>3</v>
      </c>
      <c r="J1334" s="76">
        <f t="shared" si="42"/>
        <v>56.41</v>
      </c>
      <c r="K1334" s="145">
        <f t="shared" si="43"/>
        <v>5454.8469999999998</v>
      </c>
      <c r="L1334" s="4"/>
    </row>
    <row r="1335" spans="1:12" ht="20.100000000000001" customHeight="1" thickBot="1" x14ac:dyDescent="0.3">
      <c r="A1335" s="77" t="s">
        <v>1184</v>
      </c>
      <c r="B1335" s="79" t="s">
        <v>2</v>
      </c>
      <c r="C1335" s="79" t="s">
        <v>2</v>
      </c>
      <c r="D1335" s="80" t="s">
        <v>1229</v>
      </c>
      <c r="E1335" s="81" t="s">
        <v>63</v>
      </c>
      <c r="F1335" s="82" t="s">
        <v>2</v>
      </c>
      <c r="G1335" s="78" t="s">
        <v>63</v>
      </c>
      <c r="H1335" s="83">
        <v>0</v>
      </c>
      <c r="I1335" s="83">
        <v>0</v>
      </c>
      <c r="J1335" s="84">
        <f>J1336</f>
        <v>12.03</v>
      </c>
      <c r="K1335" s="85">
        <f>K1336</f>
        <v>2581.8786</v>
      </c>
      <c r="L1335" s="4"/>
    </row>
    <row r="1336" spans="1:12" ht="30" customHeight="1" thickBot="1" x14ac:dyDescent="0.3">
      <c r="A1336" s="144">
        <v>1014301</v>
      </c>
      <c r="B1336" s="71" t="s">
        <v>61</v>
      </c>
      <c r="C1336" s="71">
        <v>261609</v>
      </c>
      <c r="D1336" s="72" t="s">
        <v>507</v>
      </c>
      <c r="E1336" s="73" t="s">
        <v>64</v>
      </c>
      <c r="F1336" s="74">
        <v>214.62</v>
      </c>
      <c r="G1336" s="75">
        <v>214.62</v>
      </c>
      <c r="H1336" s="76">
        <v>9.0299999999999994</v>
      </c>
      <c r="I1336" s="76">
        <v>3</v>
      </c>
      <c r="J1336" s="76">
        <f t="shared" si="42"/>
        <v>12.03</v>
      </c>
      <c r="K1336" s="145">
        <f t="shared" si="43"/>
        <v>2581.8786</v>
      </c>
      <c r="L1336" s="4"/>
    </row>
    <row r="1337" spans="1:12" ht="20.100000000000001" customHeight="1" thickBot="1" x14ac:dyDescent="0.3">
      <c r="A1337" s="77" t="s">
        <v>1185</v>
      </c>
      <c r="B1337" s="79" t="s">
        <v>2</v>
      </c>
      <c r="C1337" s="79" t="s">
        <v>2</v>
      </c>
      <c r="D1337" s="80" t="s">
        <v>1230</v>
      </c>
      <c r="E1337" s="81" t="s">
        <v>63</v>
      </c>
      <c r="F1337" s="82" t="s">
        <v>2</v>
      </c>
      <c r="G1337" s="78" t="s">
        <v>63</v>
      </c>
      <c r="H1337" s="83">
        <v>0</v>
      </c>
      <c r="I1337" s="83">
        <v>0</v>
      </c>
      <c r="J1337" s="84">
        <f>J1338</f>
        <v>11.03</v>
      </c>
      <c r="K1337" s="85">
        <f>K1338</f>
        <v>5485.7704999999996</v>
      </c>
      <c r="L1337" s="4"/>
    </row>
    <row r="1338" spans="1:12" ht="30" customHeight="1" thickBot="1" x14ac:dyDescent="0.3">
      <c r="A1338" s="144">
        <v>1014401</v>
      </c>
      <c r="B1338" s="71" t="s">
        <v>61</v>
      </c>
      <c r="C1338" s="71">
        <v>261609</v>
      </c>
      <c r="D1338" s="72" t="s">
        <v>507</v>
      </c>
      <c r="E1338" s="73" t="s">
        <v>64</v>
      </c>
      <c r="F1338" s="74">
        <v>497.35</v>
      </c>
      <c r="G1338" s="75">
        <v>497.35</v>
      </c>
      <c r="H1338" s="76">
        <v>9.0299999999999994</v>
      </c>
      <c r="I1338" s="76">
        <v>2</v>
      </c>
      <c r="J1338" s="76">
        <f t="shared" si="42"/>
        <v>11.03</v>
      </c>
      <c r="K1338" s="145">
        <f t="shared" si="43"/>
        <v>5485.7704999999996</v>
      </c>
      <c r="L1338" s="4"/>
    </row>
    <row r="1339" spans="1:12" ht="20.100000000000001" customHeight="1" thickBot="1" x14ac:dyDescent="0.3">
      <c r="A1339" s="77" t="s">
        <v>1186</v>
      </c>
      <c r="B1339" s="79" t="s">
        <v>2</v>
      </c>
      <c r="C1339" s="79" t="s">
        <v>2</v>
      </c>
      <c r="D1339" s="80" t="s">
        <v>1231</v>
      </c>
      <c r="E1339" s="81" t="s">
        <v>63</v>
      </c>
      <c r="F1339" s="82" t="s">
        <v>2</v>
      </c>
      <c r="G1339" s="78" t="s">
        <v>63</v>
      </c>
      <c r="H1339" s="83">
        <v>0</v>
      </c>
      <c r="I1339" s="83">
        <v>0</v>
      </c>
      <c r="J1339" s="84">
        <f>J1340+J1341</f>
        <v>65.42</v>
      </c>
      <c r="K1339" s="85">
        <f>K1340+K1341</f>
        <v>22734.880499999999</v>
      </c>
      <c r="L1339" s="4"/>
    </row>
    <row r="1340" spans="1:12" ht="45" customHeight="1" x14ac:dyDescent="0.25">
      <c r="A1340" s="138">
        <v>1014501</v>
      </c>
      <c r="B1340" s="55" t="s">
        <v>65</v>
      </c>
      <c r="C1340" s="55">
        <v>102494</v>
      </c>
      <c r="D1340" s="56" t="s">
        <v>1228</v>
      </c>
      <c r="E1340" s="57" t="s">
        <v>64</v>
      </c>
      <c r="F1340" s="58">
        <v>397.35</v>
      </c>
      <c r="G1340" s="59">
        <v>397.35</v>
      </c>
      <c r="H1340" s="60">
        <v>53.41</v>
      </c>
      <c r="I1340" s="60">
        <v>2</v>
      </c>
      <c r="J1340" s="60">
        <f t="shared" si="42"/>
        <v>55.41</v>
      </c>
      <c r="K1340" s="139">
        <f t="shared" si="43"/>
        <v>22017.163499999999</v>
      </c>
      <c r="L1340" s="4"/>
    </row>
    <row r="1341" spans="1:12" ht="45" customHeight="1" thickBot="1" x14ac:dyDescent="0.3">
      <c r="A1341" s="140">
        <v>1014502</v>
      </c>
      <c r="B1341" s="61" t="s">
        <v>65</v>
      </c>
      <c r="C1341" s="61">
        <v>102506</v>
      </c>
      <c r="D1341" s="62" t="s">
        <v>1232</v>
      </c>
      <c r="E1341" s="63" t="s">
        <v>76</v>
      </c>
      <c r="F1341" s="64">
        <v>71.7</v>
      </c>
      <c r="G1341" s="65">
        <v>71.7</v>
      </c>
      <c r="H1341" s="66">
        <v>4.01</v>
      </c>
      <c r="I1341" s="66">
        <v>6</v>
      </c>
      <c r="J1341" s="66">
        <f t="shared" si="42"/>
        <v>10.01</v>
      </c>
      <c r="K1341" s="141">
        <f t="shared" si="43"/>
        <v>717.71699999999998</v>
      </c>
      <c r="L1341" s="4"/>
    </row>
    <row r="1342" spans="1:12" ht="20.100000000000001" customHeight="1" thickBot="1" x14ac:dyDescent="0.3">
      <c r="A1342" s="77" t="s">
        <v>1187</v>
      </c>
      <c r="B1342" s="79" t="s">
        <v>2</v>
      </c>
      <c r="C1342" s="79" t="s">
        <v>2</v>
      </c>
      <c r="D1342" s="80" t="s">
        <v>501</v>
      </c>
      <c r="E1342" s="81" t="s">
        <v>63</v>
      </c>
      <c r="F1342" s="82" t="s">
        <v>2</v>
      </c>
      <c r="G1342" s="78" t="s">
        <v>63</v>
      </c>
      <c r="H1342" s="83">
        <v>0</v>
      </c>
      <c r="I1342" s="83">
        <v>0</v>
      </c>
      <c r="J1342" s="84">
        <f>J1343</f>
        <v>11.78</v>
      </c>
      <c r="K1342" s="85">
        <f>K1343</f>
        <v>953.70879999999988</v>
      </c>
      <c r="L1342" s="4"/>
    </row>
    <row r="1343" spans="1:12" ht="30" customHeight="1" thickBot="1" x14ac:dyDescent="0.3">
      <c r="A1343" s="144">
        <v>1014601</v>
      </c>
      <c r="B1343" s="71" t="s">
        <v>61</v>
      </c>
      <c r="C1343" s="71">
        <v>261703</v>
      </c>
      <c r="D1343" s="72" t="s">
        <v>502</v>
      </c>
      <c r="E1343" s="73" t="s">
        <v>64</v>
      </c>
      <c r="F1343" s="74">
        <v>80.959999999999994</v>
      </c>
      <c r="G1343" s="75">
        <v>80.959999999999994</v>
      </c>
      <c r="H1343" s="76">
        <v>3.78</v>
      </c>
      <c r="I1343" s="76">
        <v>8</v>
      </c>
      <c r="J1343" s="76">
        <f t="shared" si="42"/>
        <v>11.78</v>
      </c>
      <c r="K1343" s="145">
        <f t="shared" si="43"/>
        <v>953.70879999999988</v>
      </c>
      <c r="L1343" s="4"/>
    </row>
    <row r="1344" spans="1:12" ht="20.100000000000001" customHeight="1" thickBot="1" x14ac:dyDescent="0.3">
      <c r="A1344" s="45" t="s">
        <v>1161</v>
      </c>
      <c r="B1344" s="47" t="s">
        <v>2</v>
      </c>
      <c r="C1344" s="47" t="s">
        <v>2</v>
      </c>
      <c r="D1344" s="48" t="s">
        <v>71</v>
      </c>
      <c r="E1344" s="49" t="s">
        <v>63</v>
      </c>
      <c r="F1344" s="50" t="s">
        <v>2</v>
      </c>
      <c r="G1344" s="46" t="s">
        <v>63</v>
      </c>
      <c r="H1344" s="51">
        <v>0</v>
      </c>
      <c r="I1344" s="51">
        <v>0</v>
      </c>
      <c r="J1344" s="52">
        <f>J1345+J1347+J1349+J1354</f>
        <v>16028.269999999999</v>
      </c>
      <c r="K1344" s="53">
        <f>K1345+K1347+K1349+K1354</f>
        <v>43355.768300000003</v>
      </c>
      <c r="L1344" s="4"/>
    </row>
    <row r="1345" spans="1:12" ht="20.100000000000001" customHeight="1" thickBot="1" x14ac:dyDescent="0.3">
      <c r="A1345" s="77" t="s">
        <v>1188</v>
      </c>
      <c r="B1345" s="79" t="s">
        <v>2</v>
      </c>
      <c r="C1345" s="79" t="s">
        <v>2</v>
      </c>
      <c r="D1345" s="80" t="s">
        <v>1233</v>
      </c>
      <c r="E1345" s="81" t="s">
        <v>63</v>
      </c>
      <c r="F1345" s="82" t="s">
        <v>2</v>
      </c>
      <c r="G1345" s="78" t="s">
        <v>63</v>
      </c>
      <c r="H1345" s="83">
        <v>0</v>
      </c>
      <c r="I1345" s="83">
        <v>0</v>
      </c>
      <c r="J1345" s="84">
        <f>J1346</f>
        <v>12.48</v>
      </c>
      <c r="K1345" s="85">
        <f>K1346</f>
        <v>4958.9280000000008</v>
      </c>
      <c r="L1345" s="4"/>
    </row>
    <row r="1346" spans="1:12" ht="45" customHeight="1" thickBot="1" x14ac:dyDescent="0.3">
      <c r="A1346" s="144">
        <v>1015101</v>
      </c>
      <c r="B1346" s="109" t="s">
        <v>90</v>
      </c>
      <c r="C1346" s="109" t="s">
        <v>186</v>
      </c>
      <c r="D1346" s="72" t="s">
        <v>1234</v>
      </c>
      <c r="E1346" s="73" t="s">
        <v>64</v>
      </c>
      <c r="F1346" s="74">
        <v>397.35</v>
      </c>
      <c r="G1346" s="75">
        <v>397.35</v>
      </c>
      <c r="H1346" s="76">
        <v>11.48</v>
      </c>
      <c r="I1346" s="76">
        <v>1</v>
      </c>
      <c r="J1346" s="76">
        <f t="shared" si="42"/>
        <v>12.48</v>
      </c>
      <c r="K1346" s="145">
        <f t="shared" si="43"/>
        <v>4958.9280000000008</v>
      </c>
      <c r="L1346" s="4"/>
    </row>
    <row r="1347" spans="1:12" ht="20.100000000000001" customHeight="1" thickBot="1" x14ac:dyDescent="0.3">
      <c r="A1347" s="77" t="s">
        <v>1189</v>
      </c>
      <c r="B1347" s="79" t="s">
        <v>2</v>
      </c>
      <c r="C1347" s="79" t="s">
        <v>2</v>
      </c>
      <c r="D1347" s="80" t="s">
        <v>187</v>
      </c>
      <c r="E1347" s="81" t="s">
        <v>63</v>
      </c>
      <c r="F1347" s="111">
        <v>0.93</v>
      </c>
      <c r="G1347" s="112">
        <v>0.93</v>
      </c>
      <c r="H1347" s="83">
        <v>0</v>
      </c>
      <c r="I1347" s="83">
        <v>0</v>
      </c>
      <c r="J1347" s="84">
        <f>J1348</f>
        <v>147.96</v>
      </c>
      <c r="K1347" s="85">
        <f>K1348</f>
        <v>21170.116800000003</v>
      </c>
      <c r="L1347" s="4"/>
    </row>
    <row r="1348" spans="1:12" ht="90" customHeight="1" thickBot="1" x14ac:dyDescent="0.3">
      <c r="A1348" s="142">
        <v>1015201</v>
      </c>
      <c r="B1348" s="67" t="s">
        <v>65</v>
      </c>
      <c r="C1348" s="67">
        <v>102363</v>
      </c>
      <c r="D1348" s="56" t="s">
        <v>1192</v>
      </c>
      <c r="E1348" s="17" t="s">
        <v>64</v>
      </c>
      <c r="F1348" s="69">
        <v>143.08000000000001</v>
      </c>
      <c r="G1348" s="16">
        <v>143.08000000000001</v>
      </c>
      <c r="H1348" s="70">
        <v>137.96</v>
      </c>
      <c r="I1348" s="70">
        <v>10</v>
      </c>
      <c r="J1348" s="70">
        <f t="shared" si="42"/>
        <v>147.96</v>
      </c>
      <c r="K1348" s="143">
        <f t="shared" si="43"/>
        <v>21170.116800000003</v>
      </c>
      <c r="L1348" s="4"/>
    </row>
    <row r="1349" spans="1:12" ht="20.100000000000001" customHeight="1" thickBot="1" x14ac:dyDescent="0.3">
      <c r="A1349" s="77" t="s">
        <v>1190</v>
      </c>
      <c r="B1349" s="79" t="s">
        <v>2</v>
      </c>
      <c r="C1349" s="79" t="s">
        <v>2</v>
      </c>
      <c r="D1349" s="80" t="s">
        <v>188</v>
      </c>
      <c r="E1349" s="81" t="s">
        <v>63</v>
      </c>
      <c r="F1349" s="82" t="s">
        <v>2</v>
      </c>
      <c r="G1349" s="78" t="s">
        <v>63</v>
      </c>
      <c r="H1349" s="83">
        <v>0</v>
      </c>
      <c r="I1349" s="83">
        <v>0</v>
      </c>
      <c r="J1349" s="84">
        <f>J1350+J1351+J1352+J1353</f>
        <v>15865.179999999998</v>
      </c>
      <c r="K1349" s="85">
        <f>K1350+K1351+K1352+K1353</f>
        <v>15865.179999999998</v>
      </c>
      <c r="L1349" s="4"/>
    </row>
    <row r="1350" spans="1:12" ht="30" customHeight="1" x14ac:dyDescent="0.25">
      <c r="A1350" s="138">
        <v>1015301</v>
      </c>
      <c r="B1350" s="55" t="s">
        <v>61</v>
      </c>
      <c r="C1350" s="55">
        <v>271103</v>
      </c>
      <c r="D1350" s="56" t="s">
        <v>1235</v>
      </c>
      <c r="E1350" s="57" t="s">
        <v>121</v>
      </c>
      <c r="F1350" s="58">
        <v>1</v>
      </c>
      <c r="G1350" s="59">
        <v>1</v>
      </c>
      <c r="H1350" s="60">
        <v>1664.52</v>
      </c>
      <c r="I1350" s="60">
        <v>60</v>
      </c>
      <c r="J1350" s="60">
        <f t="shared" si="42"/>
        <v>1724.52</v>
      </c>
      <c r="K1350" s="139">
        <f t="shared" si="43"/>
        <v>1724.52</v>
      </c>
      <c r="L1350" s="4"/>
    </row>
    <row r="1351" spans="1:12" ht="30" customHeight="1" x14ac:dyDescent="0.25">
      <c r="A1351" s="142">
        <v>1015302</v>
      </c>
      <c r="B1351" s="67" t="s">
        <v>61</v>
      </c>
      <c r="C1351" s="67">
        <v>271101</v>
      </c>
      <c r="D1351" s="68" t="s">
        <v>1236</v>
      </c>
      <c r="E1351" s="17" t="s">
        <v>121</v>
      </c>
      <c r="F1351" s="69">
        <v>1</v>
      </c>
      <c r="G1351" s="16">
        <v>1</v>
      </c>
      <c r="H1351" s="70">
        <v>5196.46</v>
      </c>
      <c r="I1351" s="70">
        <v>50</v>
      </c>
      <c r="J1351" s="70">
        <f t="shared" si="42"/>
        <v>5246.46</v>
      </c>
      <c r="K1351" s="143">
        <f t="shared" si="43"/>
        <v>5246.46</v>
      </c>
      <c r="L1351" s="4"/>
    </row>
    <row r="1352" spans="1:12" ht="30" customHeight="1" x14ac:dyDescent="0.25">
      <c r="A1352" s="142">
        <v>1015303</v>
      </c>
      <c r="B1352" s="67" t="s">
        <v>61</v>
      </c>
      <c r="C1352" s="67">
        <v>270889</v>
      </c>
      <c r="D1352" s="68" t="s">
        <v>1237</v>
      </c>
      <c r="E1352" s="17" t="s">
        <v>121</v>
      </c>
      <c r="F1352" s="69">
        <v>1</v>
      </c>
      <c r="G1352" s="16">
        <v>1</v>
      </c>
      <c r="H1352" s="70">
        <v>6565.3</v>
      </c>
      <c r="I1352" s="70">
        <v>500</v>
      </c>
      <c r="J1352" s="70">
        <f t="shared" si="42"/>
        <v>7065.3</v>
      </c>
      <c r="K1352" s="143">
        <f t="shared" si="43"/>
        <v>7065.3</v>
      </c>
      <c r="L1352" s="4"/>
    </row>
    <row r="1353" spans="1:12" ht="45" customHeight="1" thickBot="1" x14ac:dyDescent="0.3">
      <c r="A1353" s="140">
        <v>1015304</v>
      </c>
      <c r="B1353" s="61" t="s">
        <v>61</v>
      </c>
      <c r="C1353" s="61">
        <v>271102</v>
      </c>
      <c r="D1353" s="62" t="s">
        <v>1238</v>
      </c>
      <c r="E1353" s="63" t="s">
        <v>121</v>
      </c>
      <c r="F1353" s="64">
        <v>1</v>
      </c>
      <c r="G1353" s="65">
        <v>1</v>
      </c>
      <c r="H1353" s="66">
        <v>1778.9</v>
      </c>
      <c r="I1353" s="66">
        <v>50</v>
      </c>
      <c r="J1353" s="66">
        <f t="shared" si="42"/>
        <v>1828.9</v>
      </c>
      <c r="K1353" s="141">
        <f t="shared" si="43"/>
        <v>1828.9</v>
      </c>
      <c r="L1353" s="4"/>
    </row>
    <row r="1354" spans="1:12" ht="20.100000000000001" customHeight="1" thickBot="1" x14ac:dyDescent="0.3">
      <c r="A1354" s="77" t="s">
        <v>1191</v>
      </c>
      <c r="B1354" s="79" t="s">
        <v>2</v>
      </c>
      <c r="C1354" s="79" t="s">
        <v>2</v>
      </c>
      <c r="D1354" s="80" t="s">
        <v>124</v>
      </c>
      <c r="E1354" s="81" t="s">
        <v>63</v>
      </c>
      <c r="F1354" s="82" t="s">
        <v>2</v>
      </c>
      <c r="G1354" s="78" t="s">
        <v>63</v>
      </c>
      <c r="H1354" s="83">
        <v>0</v>
      </c>
      <c r="I1354" s="83">
        <v>0</v>
      </c>
      <c r="J1354" s="84">
        <f>J1355</f>
        <v>2.65</v>
      </c>
      <c r="K1354" s="85">
        <f>K1355</f>
        <v>1361.5434999999998</v>
      </c>
      <c r="L1354" s="4"/>
    </row>
    <row r="1355" spans="1:12" ht="15" customHeight="1" thickBot="1" x14ac:dyDescent="0.3">
      <c r="A1355" s="144">
        <v>1015401</v>
      </c>
      <c r="B1355" s="71" t="s">
        <v>61</v>
      </c>
      <c r="C1355" s="71">
        <v>270501</v>
      </c>
      <c r="D1355" s="72" t="s">
        <v>355</v>
      </c>
      <c r="E1355" s="73" t="s">
        <v>64</v>
      </c>
      <c r="F1355" s="74">
        <v>513.79</v>
      </c>
      <c r="G1355" s="75">
        <v>513.79</v>
      </c>
      <c r="H1355" s="76">
        <v>1.65</v>
      </c>
      <c r="I1355" s="76">
        <v>1</v>
      </c>
      <c r="J1355" s="76">
        <f t="shared" si="42"/>
        <v>2.65</v>
      </c>
      <c r="K1355" s="145">
        <f t="shared" si="43"/>
        <v>1361.5434999999998</v>
      </c>
      <c r="L1355" s="4"/>
    </row>
    <row r="1356" spans="1:12" ht="32.1" customHeight="1" thickBot="1" x14ac:dyDescent="0.3">
      <c r="A1356" s="38">
        <v>11</v>
      </c>
      <c r="B1356" s="39" t="s">
        <v>61</v>
      </c>
      <c r="C1356" s="40" t="s">
        <v>2</v>
      </c>
      <c r="D1356" s="8" t="s">
        <v>1146</v>
      </c>
      <c r="E1356" s="9" t="s">
        <v>62</v>
      </c>
      <c r="F1356" s="41">
        <v>5</v>
      </c>
      <c r="G1356" s="42">
        <v>5</v>
      </c>
      <c r="H1356" s="54">
        <v>0</v>
      </c>
      <c r="I1356" s="54">
        <v>0</v>
      </c>
      <c r="J1356" s="43">
        <f>J1357+J1359+J1361+J1364+J1375+J1377+J1379+J1385+J1391+J1396</f>
        <v>1842.1999999999998</v>
      </c>
      <c r="K1356" s="44">
        <f>K1357+K1359+K1361+K1364+K1375+K1377+K1379+K1385+K1391+K1396</f>
        <v>36556.386000000006</v>
      </c>
      <c r="L1356" s="4"/>
    </row>
    <row r="1357" spans="1:12" ht="20.100000000000001" customHeight="1" thickBot="1" x14ac:dyDescent="0.3">
      <c r="A1357" s="45" t="s">
        <v>1240</v>
      </c>
      <c r="B1357" s="46" t="s">
        <v>61</v>
      </c>
      <c r="C1357" s="47" t="s">
        <v>2</v>
      </c>
      <c r="D1357" s="48" t="s">
        <v>261</v>
      </c>
      <c r="E1357" s="49" t="s">
        <v>63</v>
      </c>
      <c r="F1357" s="50" t="s">
        <v>2</v>
      </c>
      <c r="G1357" s="46" t="s">
        <v>63</v>
      </c>
      <c r="H1357" s="51">
        <v>0</v>
      </c>
      <c r="I1357" s="51">
        <v>0</v>
      </c>
      <c r="J1357" s="52">
        <f>J1358</f>
        <v>4.63</v>
      </c>
      <c r="K1357" s="113">
        <f>K1358</f>
        <v>233.35199999999998</v>
      </c>
      <c r="L1357" s="4"/>
    </row>
    <row r="1358" spans="1:12" ht="60" customHeight="1" thickBot="1" x14ac:dyDescent="0.3">
      <c r="A1358" s="144">
        <v>111001</v>
      </c>
      <c r="B1358" s="71" t="s">
        <v>61</v>
      </c>
      <c r="C1358" s="71">
        <v>20701</v>
      </c>
      <c r="D1358" s="72" t="s">
        <v>1193</v>
      </c>
      <c r="E1358" s="73" t="s">
        <v>64</v>
      </c>
      <c r="F1358" s="74">
        <v>10.08</v>
      </c>
      <c r="G1358" s="75">
        <v>50.4</v>
      </c>
      <c r="H1358" s="76">
        <v>3.63</v>
      </c>
      <c r="I1358" s="76">
        <v>1</v>
      </c>
      <c r="J1358" s="76">
        <f t="shared" si="42"/>
        <v>4.63</v>
      </c>
      <c r="K1358" s="141">
        <f>G1358*J1358</f>
        <v>233.35199999999998</v>
      </c>
      <c r="L1358" s="4"/>
    </row>
    <row r="1359" spans="1:12" ht="20.100000000000001" customHeight="1" thickBot="1" x14ac:dyDescent="0.3">
      <c r="A1359" s="45" t="s">
        <v>1241</v>
      </c>
      <c r="B1359" s="47" t="s">
        <v>2</v>
      </c>
      <c r="C1359" s="47" t="s">
        <v>2</v>
      </c>
      <c r="D1359" s="48" t="s">
        <v>75</v>
      </c>
      <c r="E1359" s="49" t="s">
        <v>63</v>
      </c>
      <c r="F1359" s="50" t="s">
        <v>2</v>
      </c>
      <c r="G1359" s="46" t="s">
        <v>63</v>
      </c>
      <c r="H1359" s="51">
        <v>0</v>
      </c>
      <c r="I1359" s="51">
        <v>0</v>
      </c>
      <c r="J1359" s="52">
        <f>J1360</f>
        <v>45.15</v>
      </c>
      <c r="K1359" s="53">
        <f>K1360</f>
        <v>158.02500000000001</v>
      </c>
      <c r="L1359" s="4"/>
    </row>
    <row r="1360" spans="1:12" ht="30" customHeight="1" thickBot="1" x14ac:dyDescent="0.3">
      <c r="A1360" s="144">
        <v>112001</v>
      </c>
      <c r="B1360" s="71" t="s">
        <v>61</v>
      </c>
      <c r="C1360" s="71">
        <v>30101</v>
      </c>
      <c r="D1360" s="72" t="s">
        <v>412</v>
      </c>
      <c r="E1360" s="73" t="s">
        <v>79</v>
      </c>
      <c r="F1360" s="74">
        <v>0.7</v>
      </c>
      <c r="G1360" s="75">
        <v>3.5</v>
      </c>
      <c r="H1360" s="76">
        <v>36.15</v>
      </c>
      <c r="I1360" s="76">
        <v>9</v>
      </c>
      <c r="J1360" s="76">
        <f t="shared" si="42"/>
        <v>45.15</v>
      </c>
      <c r="K1360" s="145">
        <f t="shared" ref="K1360:K1420" si="44">G1360*J1360</f>
        <v>158.02500000000001</v>
      </c>
      <c r="L1360" s="4"/>
    </row>
    <row r="1361" spans="1:12" ht="20.100000000000001" customHeight="1" thickBot="1" x14ac:dyDescent="0.3">
      <c r="A1361" s="45" t="s">
        <v>1242</v>
      </c>
      <c r="B1361" s="46" t="s">
        <v>61</v>
      </c>
      <c r="C1361" s="47" t="s">
        <v>2</v>
      </c>
      <c r="D1361" s="48" t="s">
        <v>77</v>
      </c>
      <c r="E1361" s="49" t="s">
        <v>63</v>
      </c>
      <c r="F1361" s="50" t="s">
        <v>2</v>
      </c>
      <c r="G1361" s="46" t="s">
        <v>63</v>
      </c>
      <c r="H1361" s="51">
        <v>0</v>
      </c>
      <c r="I1361" s="51">
        <v>0</v>
      </c>
      <c r="J1361" s="52">
        <f>J1362+J1363</f>
        <v>7</v>
      </c>
      <c r="K1361" s="53">
        <f>K1362+K1363</f>
        <v>352.8</v>
      </c>
      <c r="L1361" s="4"/>
    </row>
    <row r="1362" spans="1:12" ht="30" customHeight="1" x14ac:dyDescent="0.25">
      <c r="A1362" s="138">
        <v>113001</v>
      </c>
      <c r="B1362" s="55" t="s">
        <v>61</v>
      </c>
      <c r="C1362" s="55">
        <v>41140</v>
      </c>
      <c r="D1362" s="56" t="s">
        <v>414</v>
      </c>
      <c r="E1362" s="57" t="s">
        <v>64</v>
      </c>
      <c r="F1362" s="58">
        <v>10.08</v>
      </c>
      <c r="G1362" s="59">
        <v>50.4</v>
      </c>
      <c r="H1362" s="60">
        <v>0</v>
      </c>
      <c r="I1362" s="60">
        <v>2</v>
      </c>
      <c r="J1362" s="60">
        <f t="shared" si="42"/>
        <v>2</v>
      </c>
      <c r="K1362" s="139">
        <f t="shared" si="44"/>
        <v>100.8</v>
      </c>
      <c r="L1362" s="4"/>
    </row>
    <row r="1363" spans="1:12" ht="15" customHeight="1" thickBot="1" x14ac:dyDescent="0.3">
      <c r="A1363" s="140">
        <v>113002</v>
      </c>
      <c r="B1363" s="61" t="s">
        <v>61</v>
      </c>
      <c r="C1363" s="61">
        <v>41002</v>
      </c>
      <c r="D1363" s="62" t="s">
        <v>189</v>
      </c>
      <c r="E1363" s="63" t="s">
        <v>64</v>
      </c>
      <c r="F1363" s="64">
        <v>10.08</v>
      </c>
      <c r="G1363" s="65">
        <v>50.4</v>
      </c>
      <c r="H1363" s="66">
        <v>0</v>
      </c>
      <c r="I1363" s="66">
        <v>5</v>
      </c>
      <c r="J1363" s="66">
        <f t="shared" si="42"/>
        <v>5</v>
      </c>
      <c r="K1363" s="141">
        <f t="shared" si="44"/>
        <v>252</v>
      </c>
      <c r="L1363" s="4"/>
    </row>
    <row r="1364" spans="1:12" ht="20.100000000000001" customHeight="1" thickBot="1" x14ac:dyDescent="0.3">
      <c r="A1364" s="45" t="s">
        <v>1243</v>
      </c>
      <c r="B1364" s="47" t="s">
        <v>2</v>
      </c>
      <c r="C1364" s="47" t="s">
        <v>2</v>
      </c>
      <c r="D1364" s="48" t="s">
        <v>265</v>
      </c>
      <c r="E1364" s="49" t="s">
        <v>63</v>
      </c>
      <c r="F1364" s="50" t="s">
        <v>2</v>
      </c>
      <c r="G1364" s="46" t="s">
        <v>63</v>
      </c>
      <c r="H1364" s="51">
        <v>0</v>
      </c>
      <c r="I1364" s="51">
        <v>0</v>
      </c>
      <c r="J1364" s="52">
        <f>J1365</f>
        <v>1353.2799999999997</v>
      </c>
      <c r="K1364" s="53">
        <f>K1365</f>
        <v>5118.3990000000003</v>
      </c>
      <c r="L1364" s="4"/>
    </row>
    <row r="1365" spans="1:12" ht="20.100000000000001" customHeight="1" thickBot="1" x14ac:dyDescent="0.3">
      <c r="A1365" s="114" t="s">
        <v>1250</v>
      </c>
      <c r="B1365" s="115" t="s">
        <v>2</v>
      </c>
      <c r="C1365" s="115" t="s">
        <v>2</v>
      </c>
      <c r="D1365" s="116" t="s">
        <v>1256</v>
      </c>
      <c r="E1365" s="117" t="s">
        <v>63</v>
      </c>
      <c r="F1365" s="118" t="s">
        <v>2</v>
      </c>
      <c r="G1365" s="119" t="s">
        <v>63</v>
      </c>
      <c r="H1365" s="120">
        <v>0</v>
      </c>
      <c r="I1365" s="120">
        <v>0</v>
      </c>
      <c r="J1365" s="125">
        <f>J1366+J1367+J1368+J1369+J1370+J1371+J1372+J1373+J1374</f>
        <v>1353.2799999999997</v>
      </c>
      <c r="K1365" s="126">
        <f>K1366+K1367+K1368+K1369+K1370+K1371+K1372+K1373+K1374</f>
        <v>5118.3990000000003</v>
      </c>
      <c r="L1365" s="4"/>
    </row>
    <row r="1366" spans="1:12" ht="15" customHeight="1" x14ac:dyDescent="0.25">
      <c r="A1366" s="138">
        <v>114101</v>
      </c>
      <c r="B1366" s="55" t="s">
        <v>61</v>
      </c>
      <c r="C1366" s="55">
        <v>50302</v>
      </c>
      <c r="D1366" s="56" t="s">
        <v>594</v>
      </c>
      <c r="E1366" s="57" t="s">
        <v>76</v>
      </c>
      <c r="F1366" s="58">
        <v>8</v>
      </c>
      <c r="G1366" s="59">
        <v>40</v>
      </c>
      <c r="H1366" s="60">
        <v>31.48</v>
      </c>
      <c r="I1366" s="60">
        <v>15</v>
      </c>
      <c r="J1366" s="60">
        <f t="shared" ref="J1366:J1426" si="45">H1366+I1366</f>
        <v>46.480000000000004</v>
      </c>
      <c r="K1366" s="139">
        <f t="shared" si="44"/>
        <v>1859.2000000000003</v>
      </c>
      <c r="L1366" s="4"/>
    </row>
    <row r="1367" spans="1:12" ht="15" customHeight="1" x14ac:dyDescent="0.25">
      <c r="A1367" s="142">
        <v>114102</v>
      </c>
      <c r="B1367" s="67" t="s">
        <v>61</v>
      </c>
      <c r="C1367" s="67">
        <v>52004</v>
      </c>
      <c r="D1367" s="68" t="s">
        <v>423</v>
      </c>
      <c r="E1367" s="17" t="s">
        <v>82</v>
      </c>
      <c r="F1367" s="69">
        <v>7.27</v>
      </c>
      <c r="G1367" s="16">
        <v>36.35</v>
      </c>
      <c r="H1367" s="70">
        <v>8.8800000000000008</v>
      </c>
      <c r="I1367" s="70">
        <v>2</v>
      </c>
      <c r="J1367" s="70">
        <f t="shared" si="45"/>
        <v>10.88</v>
      </c>
      <c r="K1367" s="143">
        <f t="shared" si="44"/>
        <v>395.48800000000006</v>
      </c>
      <c r="L1367" s="4"/>
    </row>
    <row r="1368" spans="1:12" ht="15" customHeight="1" x14ac:dyDescent="0.25">
      <c r="A1368" s="142">
        <v>114103</v>
      </c>
      <c r="B1368" s="67" t="s">
        <v>61</v>
      </c>
      <c r="C1368" s="67">
        <v>52003</v>
      </c>
      <c r="D1368" s="68" t="s">
        <v>808</v>
      </c>
      <c r="E1368" s="17" t="s">
        <v>82</v>
      </c>
      <c r="F1368" s="69">
        <v>24.54</v>
      </c>
      <c r="G1368" s="16">
        <v>122.7</v>
      </c>
      <c r="H1368" s="70">
        <v>9.16</v>
      </c>
      <c r="I1368" s="70">
        <v>1</v>
      </c>
      <c r="J1368" s="70">
        <f t="shared" si="45"/>
        <v>10.16</v>
      </c>
      <c r="K1368" s="143">
        <f t="shared" si="44"/>
        <v>1246.6320000000001</v>
      </c>
      <c r="L1368" s="4"/>
    </row>
    <row r="1369" spans="1:12" ht="15" customHeight="1" x14ac:dyDescent="0.25">
      <c r="A1369" s="142">
        <v>114104</v>
      </c>
      <c r="B1369" s="67" t="s">
        <v>61</v>
      </c>
      <c r="C1369" s="67">
        <v>52014</v>
      </c>
      <c r="D1369" s="68" t="s">
        <v>418</v>
      </c>
      <c r="E1369" s="17" t="s">
        <v>82</v>
      </c>
      <c r="F1369" s="69">
        <v>5.45</v>
      </c>
      <c r="G1369" s="16">
        <v>27.25</v>
      </c>
      <c r="H1369" s="70">
        <v>11.95</v>
      </c>
      <c r="I1369" s="70">
        <v>2</v>
      </c>
      <c r="J1369" s="70">
        <f t="shared" si="45"/>
        <v>13.95</v>
      </c>
      <c r="K1369" s="143">
        <f t="shared" si="44"/>
        <v>380.13749999999999</v>
      </c>
      <c r="L1369" s="4"/>
    </row>
    <row r="1370" spans="1:12" ht="15" customHeight="1" x14ac:dyDescent="0.25">
      <c r="A1370" s="142">
        <v>114105</v>
      </c>
      <c r="B1370" s="67" t="s">
        <v>61</v>
      </c>
      <c r="C1370" s="67">
        <v>50901</v>
      </c>
      <c r="D1370" s="68" t="s">
        <v>596</v>
      </c>
      <c r="E1370" s="17" t="s">
        <v>79</v>
      </c>
      <c r="F1370" s="69">
        <v>0.36</v>
      </c>
      <c r="G1370" s="16">
        <v>1.8</v>
      </c>
      <c r="H1370" s="70">
        <v>0</v>
      </c>
      <c r="I1370" s="70">
        <v>40</v>
      </c>
      <c r="J1370" s="70">
        <f t="shared" si="45"/>
        <v>40</v>
      </c>
      <c r="K1370" s="143">
        <f t="shared" si="44"/>
        <v>72</v>
      </c>
      <c r="L1370" s="4"/>
    </row>
    <row r="1371" spans="1:12" ht="15" customHeight="1" x14ac:dyDescent="0.25">
      <c r="A1371" s="142">
        <v>114106</v>
      </c>
      <c r="B1371" s="67" t="s">
        <v>61</v>
      </c>
      <c r="C1371" s="67">
        <v>50902</v>
      </c>
      <c r="D1371" s="68" t="s">
        <v>84</v>
      </c>
      <c r="E1371" s="17" t="s">
        <v>64</v>
      </c>
      <c r="F1371" s="69">
        <v>0.64</v>
      </c>
      <c r="G1371" s="16">
        <v>3.2</v>
      </c>
      <c r="H1371" s="70">
        <v>0</v>
      </c>
      <c r="I1371" s="70">
        <v>5</v>
      </c>
      <c r="J1371" s="70">
        <f t="shared" si="45"/>
        <v>5</v>
      </c>
      <c r="K1371" s="143">
        <f t="shared" si="44"/>
        <v>16</v>
      </c>
      <c r="L1371" s="4"/>
    </row>
    <row r="1372" spans="1:12" ht="30" customHeight="1" x14ac:dyDescent="0.25">
      <c r="A1372" s="142">
        <v>114107</v>
      </c>
      <c r="B1372" s="67" t="s">
        <v>65</v>
      </c>
      <c r="C1372" s="67">
        <v>96616</v>
      </c>
      <c r="D1372" s="68" t="s">
        <v>1257</v>
      </c>
      <c r="E1372" s="17" t="s">
        <v>79</v>
      </c>
      <c r="F1372" s="69">
        <v>0.03</v>
      </c>
      <c r="G1372" s="16">
        <v>0.15</v>
      </c>
      <c r="H1372" s="70">
        <v>442.01</v>
      </c>
      <c r="I1372" s="70">
        <v>200</v>
      </c>
      <c r="J1372" s="70">
        <f t="shared" si="45"/>
        <v>642.01</v>
      </c>
      <c r="K1372" s="143">
        <f t="shared" si="44"/>
        <v>96.30149999999999</v>
      </c>
      <c r="L1372" s="4"/>
    </row>
    <row r="1373" spans="1:12" ht="15" customHeight="1" x14ac:dyDescent="0.25">
      <c r="A1373" s="142">
        <v>114108</v>
      </c>
      <c r="B1373" s="67" t="s">
        <v>61</v>
      </c>
      <c r="C1373" s="67">
        <v>51036</v>
      </c>
      <c r="D1373" s="68" t="s">
        <v>421</v>
      </c>
      <c r="E1373" s="17" t="s">
        <v>79</v>
      </c>
      <c r="F1373" s="69">
        <v>0.36</v>
      </c>
      <c r="G1373" s="16">
        <v>1.8</v>
      </c>
      <c r="H1373" s="70">
        <v>544.67999999999995</v>
      </c>
      <c r="I1373" s="70">
        <v>0</v>
      </c>
      <c r="J1373" s="70">
        <f t="shared" si="45"/>
        <v>544.67999999999995</v>
      </c>
      <c r="K1373" s="143">
        <f t="shared" si="44"/>
        <v>980.42399999999998</v>
      </c>
      <c r="L1373" s="4"/>
    </row>
    <row r="1374" spans="1:12" ht="30" customHeight="1" thickBot="1" x14ac:dyDescent="0.3">
      <c r="A1374" s="140">
        <v>114109</v>
      </c>
      <c r="B1374" s="61" t="s">
        <v>61</v>
      </c>
      <c r="C1374" s="61">
        <v>51060</v>
      </c>
      <c r="D1374" s="62" t="s">
        <v>422</v>
      </c>
      <c r="E1374" s="63" t="s">
        <v>79</v>
      </c>
      <c r="F1374" s="64">
        <v>0.36</v>
      </c>
      <c r="G1374" s="65">
        <v>1.8</v>
      </c>
      <c r="H1374" s="66">
        <v>0.12</v>
      </c>
      <c r="I1374" s="66">
        <v>40</v>
      </c>
      <c r="J1374" s="66">
        <f t="shared" si="45"/>
        <v>40.119999999999997</v>
      </c>
      <c r="K1374" s="141">
        <f t="shared" si="44"/>
        <v>72.215999999999994</v>
      </c>
      <c r="L1374" s="4"/>
    </row>
    <row r="1375" spans="1:12" ht="20.100000000000001" customHeight="1" thickBot="1" x14ac:dyDescent="0.3">
      <c r="A1375" s="45" t="s">
        <v>1244</v>
      </c>
      <c r="B1375" s="46" t="s">
        <v>61</v>
      </c>
      <c r="C1375" s="47" t="s">
        <v>2</v>
      </c>
      <c r="D1375" s="48" t="s">
        <v>95</v>
      </c>
      <c r="E1375" s="49" t="s">
        <v>63</v>
      </c>
      <c r="F1375" s="50" t="s">
        <v>2</v>
      </c>
      <c r="G1375" s="46" t="s">
        <v>63</v>
      </c>
      <c r="H1375" s="51">
        <v>0</v>
      </c>
      <c r="I1375" s="51">
        <v>0</v>
      </c>
      <c r="J1375" s="52">
        <f>J1376</f>
        <v>32.81</v>
      </c>
      <c r="K1375" s="53">
        <f>K1376</f>
        <v>216.54599999999999</v>
      </c>
      <c r="L1375" s="4"/>
    </row>
    <row r="1376" spans="1:12" ht="15" customHeight="1" thickBot="1" x14ac:dyDescent="0.3">
      <c r="A1376" s="144">
        <v>115001</v>
      </c>
      <c r="B1376" s="71" t="s">
        <v>61</v>
      </c>
      <c r="C1376" s="71">
        <v>120902</v>
      </c>
      <c r="D1376" s="72" t="s">
        <v>476</v>
      </c>
      <c r="E1376" s="73" t="s">
        <v>64</v>
      </c>
      <c r="F1376" s="74">
        <v>1.32</v>
      </c>
      <c r="G1376" s="75">
        <v>6.6</v>
      </c>
      <c r="H1376" s="76">
        <v>12.81</v>
      </c>
      <c r="I1376" s="76">
        <v>20</v>
      </c>
      <c r="J1376" s="76">
        <f t="shared" si="45"/>
        <v>32.81</v>
      </c>
      <c r="K1376" s="145">
        <f t="shared" si="44"/>
        <v>216.54599999999999</v>
      </c>
      <c r="L1376" s="4"/>
    </row>
    <row r="1377" spans="1:12" ht="20.100000000000001" customHeight="1" thickBot="1" x14ac:dyDescent="0.3">
      <c r="A1377" s="45" t="s">
        <v>1245</v>
      </c>
      <c r="B1377" s="47" t="s">
        <v>2</v>
      </c>
      <c r="C1377" s="47" t="s">
        <v>2</v>
      </c>
      <c r="D1377" s="48" t="s">
        <v>277</v>
      </c>
      <c r="E1377" s="49" t="s">
        <v>63</v>
      </c>
      <c r="F1377" s="50" t="s">
        <v>2</v>
      </c>
      <c r="G1377" s="46" t="s">
        <v>63</v>
      </c>
      <c r="H1377" s="51">
        <v>0</v>
      </c>
      <c r="I1377" s="51">
        <v>0</v>
      </c>
      <c r="J1377" s="121">
        <f>J1378</f>
        <v>10.5</v>
      </c>
      <c r="K1377" s="122">
        <f>K1378</f>
        <v>13814.85</v>
      </c>
      <c r="L1377" s="4"/>
    </row>
    <row r="1378" spans="1:12" ht="75" customHeight="1" thickBot="1" x14ac:dyDescent="0.3">
      <c r="A1378" s="138">
        <v>116001</v>
      </c>
      <c r="B1378" s="55" t="s">
        <v>65</v>
      </c>
      <c r="C1378" s="55">
        <v>100775</v>
      </c>
      <c r="D1378" s="56" t="s">
        <v>1131</v>
      </c>
      <c r="E1378" s="57" t="s">
        <v>82</v>
      </c>
      <c r="F1378" s="58">
        <v>263.14</v>
      </c>
      <c r="G1378" s="59">
        <v>1315.7</v>
      </c>
      <c r="H1378" s="60">
        <v>10</v>
      </c>
      <c r="I1378" s="60">
        <v>0.5</v>
      </c>
      <c r="J1378" s="60">
        <f t="shared" si="45"/>
        <v>10.5</v>
      </c>
      <c r="K1378" s="145">
        <f t="shared" si="44"/>
        <v>13814.85</v>
      </c>
      <c r="L1378" s="4"/>
    </row>
    <row r="1379" spans="1:12" ht="20.100000000000001" customHeight="1" thickBot="1" x14ac:dyDescent="0.3">
      <c r="A1379" s="45" t="s">
        <v>1246</v>
      </c>
      <c r="B1379" s="47" t="s">
        <v>2</v>
      </c>
      <c r="C1379" s="47" t="s">
        <v>2</v>
      </c>
      <c r="D1379" s="48" t="s">
        <v>96</v>
      </c>
      <c r="E1379" s="49" t="s">
        <v>63</v>
      </c>
      <c r="F1379" s="50" t="s">
        <v>2</v>
      </c>
      <c r="G1379" s="46" t="s">
        <v>63</v>
      </c>
      <c r="H1379" s="51">
        <v>0</v>
      </c>
      <c r="I1379" s="51">
        <v>0</v>
      </c>
      <c r="J1379" s="121">
        <f>J1380+J1382</f>
        <v>188</v>
      </c>
      <c r="K1379" s="122">
        <f>K1380+K1382</f>
        <v>7670.4840000000004</v>
      </c>
      <c r="L1379" s="4"/>
    </row>
    <row r="1380" spans="1:12" ht="20.100000000000001" customHeight="1" thickBot="1" x14ac:dyDescent="0.3">
      <c r="A1380" s="77" t="s">
        <v>1251</v>
      </c>
      <c r="B1380" s="79" t="s">
        <v>2</v>
      </c>
      <c r="C1380" s="79" t="s">
        <v>2</v>
      </c>
      <c r="D1380" s="80" t="s">
        <v>190</v>
      </c>
      <c r="E1380" s="81" t="s">
        <v>63</v>
      </c>
      <c r="F1380" s="82" t="s">
        <v>2</v>
      </c>
      <c r="G1380" s="78" t="s">
        <v>63</v>
      </c>
      <c r="H1380" s="83">
        <v>0</v>
      </c>
      <c r="I1380" s="83">
        <v>0</v>
      </c>
      <c r="J1380" s="127">
        <f>J1381</f>
        <v>75.23</v>
      </c>
      <c r="K1380" s="126">
        <f>K1381</f>
        <v>4874.9040000000005</v>
      </c>
      <c r="L1380" s="4"/>
    </row>
    <row r="1381" spans="1:12" ht="30" customHeight="1" thickBot="1" x14ac:dyDescent="0.3">
      <c r="A1381" s="144">
        <v>117101</v>
      </c>
      <c r="B1381" s="71" t="s">
        <v>61</v>
      </c>
      <c r="C1381" s="71">
        <v>160967</v>
      </c>
      <c r="D1381" s="72" t="s">
        <v>1258</v>
      </c>
      <c r="E1381" s="73" t="s">
        <v>64</v>
      </c>
      <c r="F1381" s="74">
        <v>12.96</v>
      </c>
      <c r="G1381" s="75">
        <v>64.8</v>
      </c>
      <c r="H1381" s="76">
        <v>72.23</v>
      </c>
      <c r="I1381" s="76">
        <v>3</v>
      </c>
      <c r="J1381" s="76">
        <f t="shared" si="45"/>
        <v>75.23</v>
      </c>
      <c r="K1381" s="145">
        <f t="shared" si="44"/>
        <v>4874.9040000000005</v>
      </c>
      <c r="L1381" s="4"/>
    </row>
    <row r="1382" spans="1:12" ht="20.100000000000001" customHeight="1" thickBot="1" x14ac:dyDescent="0.3">
      <c r="A1382" s="77" t="s">
        <v>1252</v>
      </c>
      <c r="B1382" s="79" t="s">
        <v>2</v>
      </c>
      <c r="C1382" s="79" t="s">
        <v>2</v>
      </c>
      <c r="D1382" s="80" t="s">
        <v>1259</v>
      </c>
      <c r="E1382" s="81" t="s">
        <v>63</v>
      </c>
      <c r="F1382" s="82" t="s">
        <v>2</v>
      </c>
      <c r="G1382" s="78" t="s">
        <v>63</v>
      </c>
      <c r="H1382" s="83">
        <v>0</v>
      </c>
      <c r="I1382" s="83">
        <v>0</v>
      </c>
      <c r="J1382" s="127">
        <f>J1383+J1384</f>
        <v>112.77000000000001</v>
      </c>
      <c r="K1382" s="126">
        <f>K1383+K1384</f>
        <v>2795.5800000000004</v>
      </c>
      <c r="L1382" s="4"/>
    </row>
    <row r="1383" spans="1:12" ht="15" customHeight="1" x14ac:dyDescent="0.25">
      <c r="A1383" s="138">
        <v>117201</v>
      </c>
      <c r="B1383" s="55" t="s">
        <v>61</v>
      </c>
      <c r="C1383" s="55">
        <v>160601</v>
      </c>
      <c r="D1383" s="56" t="s">
        <v>1260</v>
      </c>
      <c r="E1383" s="57" t="s">
        <v>76</v>
      </c>
      <c r="F1383" s="58">
        <v>3.6</v>
      </c>
      <c r="G1383" s="59">
        <v>18</v>
      </c>
      <c r="H1383" s="60">
        <v>26.87</v>
      </c>
      <c r="I1383" s="60">
        <v>15</v>
      </c>
      <c r="J1383" s="60">
        <f t="shared" si="45"/>
        <v>41.870000000000005</v>
      </c>
      <c r="K1383" s="139">
        <f t="shared" si="44"/>
        <v>753.66000000000008</v>
      </c>
      <c r="L1383" s="4"/>
    </row>
    <row r="1384" spans="1:12" ht="15" customHeight="1" thickBot="1" x14ac:dyDescent="0.3">
      <c r="A1384" s="140">
        <v>117202</v>
      </c>
      <c r="B1384" s="61" t="s">
        <v>61</v>
      </c>
      <c r="C1384" s="61">
        <v>160603</v>
      </c>
      <c r="D1384" s="62" t="s">
        <v>1261</v>
      </c>
      <c r="E1384" s="63" t="s">
        <v>64</v>
      </c>
      <c r="F1384" s="64">
        <v>5.76</v>
      </c>
      <c r="G1384" s="65">
        <v>28.8</v>
      </c>
      <c r="H1384" s="66">
        <v>50.9</v>
      </c>
      <c r="I1384" s="66">
        <v>20</v>
      </c>
      <c r="J1384" s="66">
        <f t="shared" si="45"/>
        <v>70.900000000000006</v>
      </c>
      <c r="K1384" s="141">
        <f t="shared" si="44"/>
        <v>2041.9200000000003</v>
      </c>
      <c r="L1384" s="4"/>
    </row>
    <row r="1385" spans="1:12" ht="20.100000000000001" customHeight="1" thickBot="1" x14ac:dyDescent="0.3">
      <c r="A1385" s="45" t="s">
        <v>1247</v>
      </c>
      <c r="B1385" s="47" t="s">
        <v>2</v>
      </c>
      <c r="C1385" s="47" t="s">
        <v>2</v>
      </c>
      <c r="D1385" s="48" t="s">
        <v>288</v>
      </c>
      <c r="E1385" s="49" t="s">
        <v>63</v>
      </c>
      <c r="F1385" s="50" t="s">
        <v>2</v>
      </c>
      <c r="G1385" s="46" t="s">
        <v>63</v>
      </c>
      <c r="H1385" s="51">
        <v>0</v>
      </c>
      <c r="I1385" s="51">
        <v>0</v>
      </c>
      <c r="J1385" s="121">
        <f>J1386</f>
        <v>172.97</v>
      </c>
      <c r="K1385" s="122">
        <f>K1386</f>
        <v>7968.7440000000006</v>
      </c>
      <c r="L1385" s="4"/>
    </row>
    <row r="1386" spans="1:12" ht="20.100000000000001" customHeight="1" thickBot="1" x14ac:dyDescent="0.3">
      <c r="A1386" s="77" t="s">
        <v>1253</v>
      </c>
      <c r="B1386" s="79" t="s">
        <v>2</v>
      </c>
      <c r="C1386" s="79" t="s">
        <v>2</v>
      </c>
      <c r="D1386" s="80" t="s">
        <v>103</v>
      </c>
      <c r="E1386" s="81" t="s">
        <v>63</v>
      </c>
      <c r="F1386" s="82" t="s">
        <v>2</v>
      </c>
      <c r="G1386" s="78" t="s">
        <v>63</v>
      </c>
      <c r="H1386" s="83">
        <v>0</v>
      </c>
      <c r="I1386" s="83">
        <v>0</v>
      </c>
      <c r="J1386" s="127">
        <f>J1387+J1388+J1389+J1390</f>
        <v>172.97</v>
      </c>
      <c r="K1386" s="126">
        <f>K1387+K1388+K1389+K1390</f>
        <v>7968.7440000000006</v>
      </c>
      <c r="L1386" s="4"/>
    </row>
    <row r="1387" spans="1:12" ht="30" customHeight="1" x14ac:dyDescent="0.25">
      <c r="A1387" s="138">
        <v>118101</v>
      </c>
      <c r="B1387" s="55" t="s">
        <v>61</v>
      </c>
      <c r="C1387" s="55">
        <v>220101</v>
      </c>
      <c r="D1387" s="56" t="s">
        <v>488</v>
      </c>
      <c r="E1387" s="57" t="s">
        <v>64</v>
      </c>
      <c r="F1387" s="58">
        <v>9.7200000000000006</v>
      </c>
      <c r="G1387" s="59">
        <v>48.6</v>
      </c>
      <c r="H1387" s="60">
        <v>26.41</v>
      </c>
      <c r="I1387" s="60">
        <v>5</v>
      </c>
      <c r="J1387" s="60">
        <f t="shared" si="45"/>
        <v>31.41</v>
      </c>
      <c r="K1387" s="139">
        <f t="shared" si="44"/>
        <v>1526.5260000000001</v>
      </c>
      <c r="L1387" s="4"/>
    </row>
    <row r="1388" spans="1:12" ht="30" customHeight="1" x14ac:dyDescent="0.25">
      <c r="A1388" s="142">
        <v>118102</v>
      </c>
      <c r="B1388" s="67" t="s">
        <v>61</v>
      </c>
      <c r="C1388" s="67">
        <v>221101</v>
      </c>
      <c r="D1388" s="68" t="s">
        <v>1262</v>
      </c>
      <c r="E1388" s="17" t="s">
        <v>64</v>
      </c>
      <c r="F1388" s="69">
        <v>9.7200000000000006</v>
      </c>
      <c r="G1388" s="16">
        <v>48.6</v>
      </c>
      <c r="H1388" s="70">
        <v>72.930000000000007</v>
      </c>
      <c r="I1388" s="70">
        <v>5</v>
      </c>
      <c r="J1388" s="70">
        <f t="shared" si="45"/>
        <v>77.930000000000007</v>
      </c>
      <c r="K1388" s="143">
        <f t="shared" si="44"/>
        <v>3787.3980000000006</v>
      </c>
      <c r="L1388" s="4"/>
    </row>
    <row r="1389" spans="1:12" ht="15" customHeight="1" x14ac:dyDescent="0.25">
      <c r="A1389" s="142">
        <v>118103</v>
      </c>
      <c r="B1389" s="67" t="s">
        <v>61</v>
      </c>
      <c r="C1389" s="67">
        <v>221102</v>
      </c>
      <c r="D1389" s="68" t="s">
        <v>1263</v>
      </c>
      <c r="E1389" s="17" t="s">
        <v>76</v>
      </c>
      <c r="F1389" s="69">
        <v>4.8</v>
      </c>
      <c r="G1389" s="16">
        <v>24</v>
      </c>
      <c r="H1389" s="70">
        <v>20.67</v>
      </c>
      <c r="I1389" s="70">
        <v>0</v>
      </c>
      <c r="J1389" s="70">
        <f t="shared" si="45"/>
        <v>20.67</v>
      </c>
      <c r="K1389" s="143">
        <f t="shared" si="44"/>
        <v>496.08000000000004</v>
      </c>
      <c r="L1389" s="4"/>
    </row>
    <row r="1390" spans="1:12" ht="30" customHeight="1" thickBot="1" x14ac:dyDescent="0.3">
      <c r="A1390" s="140">
        <v>118104</v>
      </c>
      <c r="B1390" s="61" t="s">
        <v>61</v>
      </c>
      <c r="C1390" s="61">
        <v>221104</v>
      </c>
      <c r="D1390" s="62" t="s">
        <v>1264</v>
      </c>
      <c r="E1390" s="63" t="s">
        <v>64</v>
      </c>
      <c r="F1390" s="64">
        <v>10.050000000000001</v>
      </c>
      <c r="G1390" s="65">
        <v>50.25</v>
      </c>
      <c r="H1390" s="66">
        <v>42.96</v>
      </c>
      <c r="I1390" s="66">
        <v>0</v>
      </c>
      <c r="J1390" s="66">
        <f t="shared" si="45"/>
        <v>42.96</v>
      </c>
      <c r="K1390" s="141">
        <f t="shared" si="44"/>
        <v>2158.7400000000002</v>
      </c>
      <c r="L1390" s="4"/>
    </row>
    <row r="1391" spans="1:12" ht="20.100000000000001" customHeight="1" thickBot="1" x14ac:dyDescent="0.3">
      <c r="A1391" s="45" t="s">
        <v>1248</v>
      </c>
      <c r="B1391" s="47" t="s">
        <v>2</v>
      </c>
      <c r="C1391" s="47" t="s">
        <v>2</v>
      </c>
      <c r="D1391" s="48" t="s">
        <v>110</v>
      </c>
      <c r="E1391" s="49" t="s">
        <v>63</v>
      </c>
      <c r="F1391" s="50" t="s">
        <v>2</v>
      </c>
      <c r="G1391" s="46" t="s">
        <v>63</v>
      </c>
      <c r="H1391" s="51">
        <v>0</v>
      </c>
      <c r="I1391" s="51">
        <v>0</v>
      </c>
      <c r="J1391" s="121">
        <f>J1392+J1394</f>
        <v>24.21</v>
      </c>
      <c r="K1391" s="122">
        <f>K1392+K1394</f>
        <v>839.22599999999989</v>
      </c>
      <c r="L1391" s="4"/>
    </row>
    <row r="1392" spans="1:12" ht="20.100000000000001" customHeight="1" thickBot="1" x14ac:dyDescent="0.3">
      <c r="A1392" s="77" t="s">
        <v>1254</v>
      </c>
      <c r="B1392" s="78" t="s">
        <v>61</v>
      </c>
      <c r="C1392" s="79" t="s">
        <v>2</v>
      </c>
      <c r="D1392" s="80" t="s">
        <v>1265</v>
      </c>
      <c r="E1392" s="81" t="s">
        <v>63</v>
      </c>
      <c r="F1392" s="82" t="s">
        <v>2</v>
      </c>
      <c r="G1392" s="78" t="s">
        <v>63</v>
      </c>
      <c r="H1392" s="83">
        <v>0</v>
      </c>
      <c r="I1392" s="83">
        <v>0</v>
      </c>
      <c r="J1392" s="127">
        <f>J1393</f>
        <v>12.18</v>
      </c>
      <c r="K1392" s="126">
        <f>K1393</f>
        <v>59.682000000000002</v>
      </c>
      <c r="L1392" s="4"/>
    </row>
    <row r="1393" spans="1:12" ht="15" customHeight="1" thickBot="1" x14ac:dyDescent="0.3">
      <c r="A1393" s="144">
        <v>119101</v>
      </c>
      <c r="B1393" s="71" t="s">
        <v>61</v>
      </c>
      <c r="C1393" s="71">
        <v>261000</v>
      </c>
      <c r="D1393" s="72" t="s">
        <v>500</v>
      </c>
      <c r="E1393" s="73" t="s">
        <v>64</v>
      </c>
      <c r="F1393" s="74">
        <v>0.98</v>
      </c>
      <c r="G1393" s="75">
        <v>4.9000000000000004</v>
      </c>
      <c r="H1393" s="76">
        <v>5.18</v>
      </c>
      <c r="I1393" s="76">
        <v>7</v>
      </c>
      <c r="J1393" s="76">
        <f t="shared" si="45"/>
        <v>12.18</v>
      </c>
      <c r="K1393" s="145">
        <f t="shared" si="44"/>
        <v>59.682000000000002</v>
      </c>
      <c r="L1393" s="4"/>
    </row>
    <row r="1394" spans="1:12" ht="20.100000000000001" customHeight="1" thickBot="1" x14ac:dyDescent="0.3">
      <c r="A1394" s="77" t="s">
        <v>1255</v>
      </c>
      <c r="B1394" s="79" t="s">
        <v>2</v>
      </c>
      <c r="C1394" s="79" t="s">
        <v>2</v>
      </c>
      <c r="D1394" s="80" t="s">
        <v>725</v>
      </c>
      <c r="E1394" s="81" t="s">
        <v>63</v>
      </c>
      <c r="F1394" s="82" t="s">
        <v>2</v>
      </c>
      <c r="G1394" s="78" t="s">
        <v>63</v>
      </c>
      <c r="H1394" s="83">
        <v>0</v>
      </c>
      <c r="I1394" s="83">
        <v>0</v>
      </c>
      <c r="J1394" s="127">
        <f>J1395</f>
        <v>12.03</v>
      </c>
      <c r="K1394" s="126">
        <f>K1395</f>
        <v>779.54399999999987</v>
      </c>
      <c r="L1394" s="4"/>
    </row>
    <row r="1395" spans="1:12" ht="30" customHeight="1" thickBot="1" x14ac:dyDescent="0.3">
      <c r="A1395" s="144">
        <v>119201</v>
      </c>
      <c r="B1395" s="71" t="s">
        <v>61</v>
      </c>
      <c r="C1395" s="71">
        <v>261609</v>
      </c>
      <c r="D1395" s="72" t="s">
        <v>507</v>
      </c>
      <c r="E1395" s="73" t="s">
        <v>64</v>
      </c>
      <c r="F1395" s="74">
        <v>12.96</v>
      </c>
      <c r="G1395" s="75">
        <v>64.8</v>
      </c>
      <c r="H1395" s="76">
        <v>9.0299999999999994</v>
      </c>
      <c r="I1395" s="76">
        <v>3</v>
      </c>
      <c r="J1395" s="76">
        <f t="shared" si="45"/>
        <v>12.03</v>
      </c>
      <c r="K1395" s="145">
        <f t="shared" si="44"/>
        <v>779.54399999999987</v>
      </c>
      <c r="L1395" s="4"/>
    </row>
    <row r="1396" spans="1:12" ht="20.100000000000001" customHeight="1" thickBot="1" x14ac:dyDescent="0.3">
      <c r="A1396" s="45" t="s">
        <v>1249</v>
      </c>
      <c r="B1396" s="47" t="s">
        <v>2</v>
      </c>
      <c r="C1396" s="47" t="s">
        <v>2</v>
      </c>
      <c r="D1396" s="48" t="s">
        <v>71</v>
      </c>
      <c r="E1396" s="49" t="s">
        <v>63</v>
      </c>
      <c r="F1396" s="50" t="s">
        <v>2</v>
      </c>
      <c r="G1396" s="46" t="s">
        <v>63</v>
      </c>
      <c r="H1396" s="51">
        <v>0</v>
      </c>
      <c r="I1396" s="51">
        <v>0</v>
      </c>
      <c r="J1396" s="121">
        <f>J1397</f>
        <v>3.65</v>
      </c>
      <c r="K1396" s="122">
        <f>K1397</f>
        <v>183.95999999999998</v>
      </c>
      <c r="L1396" s="4"/>
    </row>
    <row r="1397" spans="1:12" ht="15" customHeight="1" thickBot="1" x14ac:dyDescent="0.3">
      <c r="A1397" s="144">
        <v>1110001</v>
      </c>
      <c r="B1397" s="71" t="s">
        <v>61</v>
      </c>
      <c r="C1397" s="71">
        <v>270501</v>
      </c>
      <c r="D1397" s="72" t="s">
        <v>355</v>
      </c>
      <c r="E1397" s="73" t="s">
        <v>64</v>
      </c>
      <c r="F1397" s="74">
        <v>10.08</v>
      </c>
      <c r="G1397" s="75">
        <v>50.4</v>
      </c>
      <c r="H1397" s="76">
        <v>1.65</v>
      </c>
      <c r="I1397" s="76">
        <v>2</v>
      </c>
      <c r="J1397" s="76">
        <f t="shared" si="45"/>
        <v>3.65</v>
      </c>
      <c r="K1397" s="145">
        <f t="shared" si="44"/>
        <v>183.95999999999998</v>
      </c>
      <c r="L1397" s="4"/>
    </row>
    <row r="1398" spans="1:12" ht="32.1" customHeight="1" thickBot="1" x14ac:dyDescent="0.3">
      <c r="A1398" s="38">
        <v>12</v>
      </c>
      <c r="B1398" s="39" t="s">
        <v>61</v>
      </c>
      <c r="C1398" s="40" t="s">
        <v>2</v>
      </c>
      <c r="D1398" s="8" t="s">
        <v>1239</v>
      </c>
      <c r="E1398" s="9" t="s">
        <v>62</v>
      </c>
      <c r="F1398" s="41">
        <v>5</v>
      </c>
      <c r="G1398" s="42">
        <v>5</v>
      </c>
      <c r="H1398" s="54">
        <v>0</v>
      </c>
      <c r="I1398" s="54">
        <v>0</v>
      </c>
      <c r="J1398" s="123">
        <f>J1399+J1401+J1403+J1406+J1417+J1419+J1421+J1427+J1433+J1438</f>
        <v>1815.39</v>
      </c>
      <c r="K1398" s="124">
        <f>K1399+K1401+K1403+K1406+K1417+K1419+K1421+K1427+K1433+K1438</f>
        <v>56596.420499999993</v>
      </c>
      <c r="L1398" s="4"/>
    </row>
    <row r="1399" spans="1:12" ht="20.100000000000001" customHeight="1" thickBot="1" x14ac:dyDescent="0.3">
      <c r="A1399" s="45" t="s">
        <v>1266</v>
      </c>
      <c r="B1399" s="46" t="s">
        <v>61</v>
      </c>
      <c r="C1399" s="47" t="s">
        <v>2</v>
      </c>
      <c r="D1399" s="48" t="s">
        <v>261</v>
      </c>
      <c r="E1399" s="49" t="s">
        <v>63</v>
      </c>
      <c r="F1399" s="50" t="s">
        <v>2</v>
      </c>
      <c r="G1399" s="46" t="s">
        <v>63</v>
      </c>
      <c r="H1399" s="51">
        <v>0</v>
      </c>
      <c r="I1399" s="51">
        <v>0</v>
      </c>
      <c r="J1399" s="52">
        <f>J1400</f>
        <v>4.63</v>
      </c>
      <c r="K1399" s="53">
        <f>K1400</f>
        <v>466.70399999999995</v>
      </c>
      <c r="L1399" s="4"/>
    </row>
    <row r="1400" spans="1:12" ht="60" customHeight="1" thickBot="1" x14ac:dyDescent="0.3">
      <c r="A1400" s="144">
        <v>121001</v>
      </c>
      <c r="B1400" s="71" t="s">
        <v>61</v>
      </c>
      <c r="C1400" s="71">
        <v>20701</v>
      </c>
      <c r="D1400" s="72" t="s">
        <v>411</v>
      </c>
      <c r="E1400" s="73" t="s">
        <v>64</v>
      </c>
      <c r="F1400" s="74">
        <v>20.16</v>
      </c>
      <c r="G1400" s="75">
        <v>100.8</v>
      </c>
      <c r="H1400" s="76">
        <v>3.63</v>
      </c>
      <c r="I1400" s="76">
        <v>1</v>
      </c>
      <c r="J1400" s="76">
        <f t="shared" si="45"/>
        <v>4.63</v>
      </c>
      <c r="K1400" s="145">
        <f t="shared" si="44"/>
        <v>466.70399999999995</v>
      </c>
      <c r="L1400" s="4"/>
    </row>
    <row r="1401" spans="1:12" ht="20.100000000000001" customHeight="1" thickBot="1" x14ac:dyDescent="0.3">
      <c r="A1401" s="45" t="s">
        <v>1267</v>
      </c>
      <c r="B1401" s="47" t="s">
        <v>2</v>
      </c>
      <c r="C1401" s="47" t="s">
        <v>2</v>
      </c>
      <c r="D1401" s="48" t="s">
        <v>75</v>
      </c>
      <c r="E1401" s="49" t="s">
        <v>63</v>
      </c>
      <c r="F1401" s="50" t="s">
        <v>2</v>
      </c>
      <c r="G1401" s="46" t="s">
        <v>63</v>
      </c>
      <c r="H1401" s="51">
        <v>0</v>
      </c>
      <c r="I1401" s="51">
        <v>0</v>
      </c>
      <c r="J1401" s="52">
        <f>J1402</f>
        <v>45.15</v>
      </c>
      <c r="K1401" s="53">
        <f>K1402</f>
        <v>318.3075</v>
      </c>
      <c r="L1401" s="4"/>
    </row>
    <row r="1402" spans="1:12" ht="30" customHeight="1" thickBot="1" x14ac:dyDescent="0.3">
      <c r="A1402" s="144">
        <v>122001</v>
      </c>
      <c r="B1402" s="71" t="s">
        <v>61</v>
      </c>
      <c r="C1402" s="71">
        <v>30101</v>
      </c>
      <c r="D1402" s="72" t="s">
        <v>412</v>
      </c>
      <c r="E1402" s="73" t="s">
        <v>79</v>
      </c>
      <c r="F1402" s="74">
        <v>1.41</v>
      </c>
      <c r="G1402" s="75">
        <v>7.05</v>
      </c>
      <c r="H1402" s="76">
        <v>36.15</v>
      </c>
      <c r="I1402" s="76">
        <v>9</v>
      </c>
      <c r="J1402" s="76">
        <f t="shared" si="45"/>
        <v>45.15</v>
      </c>
      <c r="K1402" s="145">
        <f t="shared" si="44"/>
        <v>318.3075</v>
      </c>
      <c r="L1402" s="4"/>
    </row>
    <row r="1403" spans="1:12" ht="20.100000000000001" customHeight="1" thickBot="1" x14ac:dyDescent="0.3">
      <c r="A1403" s="45" t="s">
        <v>1268</v>
      </c>
      <c r="B1403" s="46" t="s">
        <v>61</v>
      </c>
      <c r="C1403" s="47" t="s">
        <v>2</v>
      </c>
      <c r="D1403" s="48" t="s">
        <v>77</v>
      </c>
      <c r="E1403" s="49" t="s">
        <v>63</v>
      </c>
      <c r="F1403" s="50" t="s">
        <v>2</v>
      </c>
      <c r="G1403" s="46" t="s">
        <v>63</v>
      </c>
      <c r="H1403" s="51">
        <v>0</v>
      </c>
      <c r="I1403" s="51">
        <v>0</v>
      </c>
      <c r="J1403" s="52">
        <f>J1404+J1405</f>
        <v>7</v>
      </c>
      <c r="K1403" s="53">
        <f>K1404+K1405</f>
        <v>693</v>
      </c>
      <c r="L1403" s="4"/>
    </row>
    <row r="1404" spans="1:12" ht="30" customHeight="1" x14ac:dyDescent="0.25">
      <c r="A1404" s="138">
        <v>123001</v>
      </c>
      <c r="B1404" s="55" t="s">
        <v>61</v>
      </c>
      <c r="C1404" s="55">
        <v>41140</v>
      </c>
      <c r="D1404" s="56" t="s">
        <v>1283</v>
      </c>
      <c r="E1404" s="57" t="s">
        <v>64</v>
      </c>
      <c r="F1404" s="58">
        <v>19.8</v>
      </c>
      <c r="G1404" s="59">
        <v>99</v>
      </c>
      <c r="H1404" s="60">
        <v>0</v>
      </c>
      <c r="I1404" s="60">
        <v>2</v>
      </c>
      <c r="J1404" s="60">
        <f t="shared" si="45"/>
        <v>2</v>
      </c>
      <c r="K1404" s="139">
        <f t="shared" si="44"/>
        <v>198</v>
      </c>
      <c r="L1404" s="4"/>
    </row>
    <row r="1405" spans="1:12" ht="15" customHeight="1" thickBot="1" x14ac:dyDescent="0.3">
      <c r="A1405" s="140">
        <v>123002</v>
      </c>
      <c r="B1405" s="61" t="s">
        <v>61</v>
      </c>
      <c r="C1405" s="61">
        <v>41002</v>
      </c>
      <c r="D1405" s="62" t="s">
        <v>189</v>
      </c>
      <c r="E1405" s="63" t="s">
        <v>64</v>
      </c>
      <c r="F1405" s="64">
        <v>19.8</v>
      </c>
      <c r="G1405" s="65">
        <v>99</v>
      </c>
      <c r="H1405" s="66">
        <v>0</v>
      </c>
      <c r="I1405" s="66">
        <v>5</v>
      </c>
      <c r="J1405" s="66">
        <f t="shared" si="45"/>
        <v>5</v>
      </c>
      <c r="K1405" s="141">
        <f t="shared" si="44"/>
        <v>495</v>
      </c>
      <c r="L1405" s="4"/>
    </row>
    <row r="1406" spans="1:12" ht="20.100000000000001" customHeight="1" thickBot="1" x14ac:dyDescent="0.3">
      <c r="A1406" s="45" t="s">
        <v>1269</v>
      </c>
      <c r="B1406" s="47" t="s">
        <v>2</v>
      </c>
      <c r="C1406" s="47" t="s">
        <v>2</v>
      </c>
      <c r="D1406" s="48" t="s">
        <v>265</v>
      </c>
      <c r="E1406" s="49" t="s">
        <v>63</v>
      </c>
      <c r="F1406" s="50" t="s">
        <v>2</v>
      </c>
      <c r="G1406" s="46" t="s">
        <v>63</v>
      </c>
      <c r="H1406" s="51">
        <v>0</v>
      </c>
      <c r="I1406" s="51">
        <v>0</v>
      </c>
      <c r="J1406" s="52">
        <f>J1407</f>
        <v>1327.47</v>
      </c>
      <c r="K1406" s="53">
        <f>K1407</f>
        <v>5192.8410000000003</v>
      </c>
      <c r="L1406" s="4"/>
    </row>
    <row r="1407" spans="1:12" ht="20.100000000000001" customHeight="1" thickBot="1" x14ac:dyDescent="0.3">
      <c r="A1407" s="77" t="s">
        <v>1276</v>
      </c>
      <c r="B1407" s="79" t="s">
        <v>2</v>
      </c>
      <c r="C1407" s="79" t="s">
        <v>2</v>
      </c>
      <c r="D1407" s="80" t="s">
        <v>1256</v>
      </c>
      <c r="E1407" s="81" t="s">
        <v>63</v>
      </c>
      <c r="F1407" s="82" t="s">
        <v>2</v>
      </c>
      <c r="G1407" s="78" t="s">
        <v>63</v>
      </c>
      <c r="H1407" s="83">
        <v>0</v>
      </c>
      <c r="I1407" s="83">
        <v>0</v>
      </c>
      <c r="J1407" s="84">
        <f>J1408+J1409+J1410+J1411+J1412+J1413+J1414+J1415+J1416</f>
        <v>1327.47</v>
      </c>
      <c r="K1407" s="85">
        <f>K1408+K1409+K1410+K1411+K1412+K1413+K1414+K1415+K1416</f>
        <v>5192.8410000000003</v>
      </c>
      <c r="L1407" s="4"/>
    </row>
    <row r="1408" spans="1:12" ht="15" customHeight="1" x14ac:dyDescent="0.25">
      <c r="A1408" s="138">
        <v>124101</v>
      </c>
      <c r="B1408" s="55" t="s">
        <v>61</v>
      </c>
      <c r="C1408" s="55">
        <v>50302</v>
      </c>
      <c r="D1408" s="56" t="s">
        <v>1284</v>
      </c>
      <c r="E1408" s="57" t="s">
        <v>76</v>
      </c>
      <c r="F1408" s="58">
        <v>8</v>
      </c>
      <c r="G1408" s="59">
        <v>40</v>
      </c>
      <c r="H1408" s="60">
        <v>31.48</v>
      </c>
      <c r="I1408" s="60">
        <v>15</v>
      </c>
      <c r="J1408" s="60">
        <f t="shared" si="45"/>
        <v>46.480000000000004</v>
      </c>
      <c r="K1408" s="139">
        <f t="shared" si="44"/>
        <v>1859.2000000000003</v>
      </c>
      <c r="L1408" s="4"/>
    </row>
    <row r="1409" spans="1:12" ht="15" customHeight="1" x14ac:dyDescent="0.25">
      <c r="A1409" s="142">
        <v>124102</v>
      </c>
      <c r="B1409" s="67" t="s">
        <v>61</v>
      </c>
      <c r="C1409" s="67">
        <v>52004</v>
      </c>
      <c r="D1409" s="68" t="s">
        <v>423</v>
      </c>
      <c r="E1409" s="17" t="s">
        <v>82</v>
      </c>
      <c r="F1409" s="69">
        <v>7.27</v>
      </c>
      <c r="G1409" s="16">
        <v>36.35</v>
      </c>
      <c r="H1409" s="70">
        <v>8.8800000000000008</v>
      </c>
      <c r="I1409" s="70">
        <v>2</v>
      </c>
      <c r="J1409" s="70">
        <f t="shared" si="45"/>
        <v>10.88</v>
      </c>
      <c r="K1409" s="143">
        <f t="shared" si="44"/>
        <v>395.48800000000006</v>
      </c>
      <c r="L1409" s="4"/>
    </row>
    <row r="1410" spans="1:12" ht="15" customHeight="1" x14ac:dyDescent="0.25">
      <c r="A1410" s="142">
        <v>124103</v>
      </c>
      <c r="B1410" s="67" t="s">
        <v>61</v>
      </c>
      <c r="C1410" s="67">
        <v>52003</v>
      </c>
      <c r="D1410" s="68" t="s">
        <v>808</v>
      </c>
      <c r="E1410" s="17" t="s">
        <v>82</v>
      </c>
      <c r="F1410" s="69">
        <v>24.54</v>
      </c>
      <c r="G1410" s="16">
        <v>122.7</v>
      </c>
      <c r="H1410" s="70">
        <v>9.16</v>
      </c>
      <c r="I1410" s="70">
        <v>2</v>
      </c>
      <c r="J1410" s="70">
        <f t="shared" si="45"/>
        <v>11.16</v>
      </c>
      <c r="K1410" s="143">
        <f t="shared" si="44"/>
        <v>1369.3320000000001</v>
      </c>
      <c r="L1410" s="4"/>
    </row>
    <row r="1411" spans="1:12" ht="15" customHeight="1" x14ac:dyDescent="0.25">
      <c r="A1411" s="142">
        <v>124104</v>
      </c>
      <c r="B1411" s="67" t="s">
        <v>61</v>
      </c>
      <c r="C1411" s="67">
        <v>52014</v>
      </c>
      <c r="D1411" s="68" t="s">
        <v>418</v>
      </c>
      <c r="E1411" s="17" t="s">
        <v>82</v>
      </c>
      <c r="F1411" s="69">
        <v>5.45</v>
      </c>
      <c r="G1411" s="16">
        <v>27.25</v>
      </c>
      <c r="H1411" s="70">
        <v>11.95</v>
      </c>
      <c r="I1411" s="70">
        <v>2</v>
      </c>
      <c r="J1411" s="70">
        <f t="shared" si="45"/>
        <v>13.95</v>
      </c>
      <c r="K1411" s="143">
        <f t="shared" si="44"/>
        <v>380.13749999999999</v>
      </c>
      <c r="L1411" s="4"/>
    </row>
    <row r="1412" spans="1:12" ht="15" customHeight="1" x14ac:dyDescent="0.25">
      <c r="A1412" s="142">
        <v>124105</v>
      </c>
      <c r="B1412" s="67" t="s">
        <v>61</v>
      </c>
      <c r="C1412" s="67">
        <v>50901</v>
      </c>
      <c r="D1412" s="68" t="s">
        <v>1285</v>
      </c>
      <c r="E1412" s="17" t="s">
        <v>79</v>
      </c>
      <c r="F1412" s="69">
        <v>0.36</v>
      </c>
      <c r="G1412" s="16">
        <v>1.8</v>
      </c>
      <c r="H1412" s="70">
        <v>0</v>
      </c>
      <c r="I1412" s="70">
        <v>40</v>
      </c>
      <c r="J1412" s="70">
        <f t="shared" si="45"/>
        <v>40</v>
      </c>
      <c r="K1412" s="143">
        <f t="shared" si="44"/>
        <v>72</v>
      </c>
      <c r="L1412" s="4"/>
    </row>
    <row r="1413" spans="1:12" ht="15" customHeight="1" x14ac:dyDescent="0.25">
      <c r="A1413" s="142">
        <v>124106</v>
      </c>
      <c r="B1413" s="67" t="s">
        <v>61</v>
      </c>
      <c r="C1413" s="67">
        <v>50902</v>
      </c>
      <c r="D1413" s="68" t="s">
        <v>84</v>
      </c>
      <c r="E1413" s="17" t="s">
        <v>64</v>
      </c>
      <c r="F1413" s="69">
        <v>0.64</v>
      </c>
      <c r="G1413" s="16">
        <v>3.2</v>
      </c>
      <c r="H1413" s="70">
        <v>0</v>
      </c>
      <c r="I1413" s="70">
        <v>5</v>
      </c>
      <c r="J1413" s="70">
        <f t="shared" si="45"/>
        <v>5</v>
      </c>
      <c r="K1413" s="143">
        <f t="shared" si="44"/>
        <v>16</v>
      </c>
      <c r="L1413" s="4"/>
    </row>
    <row r="1414" spans="1:12" ht="30" customHeight="1" x14ac:dyDescent="0.25">
      <c r="A1414" s="142">
        <v>124107</v>
      </c>
      <c r="B1414" s="67" t="s">
        <v>65</v>
      </c>
      <c r="C1414" s="67">
        <v>96616</v>
      </c>
      <c r="D1414" s="68" t="s">
        <v>1286</v>
      </c>
      <c r="E1414" s="17" t="s">
        <v>79</v>
      </c>
      <c r="F1414" s="69">
        <v>0.03</v>
      </c>
      <c r="G1414" s="16">
        <v>0.15</v>
      </c>
      <c r="H1414" s="70">
        <v>442.01</v>
      </c>
      <c r="I1414" s="70">
        <v>200</v>
      </c>
      <c r="J1414" s="70">
        <f t="shared" si="45"/>
        <v>642.01</v>
      </c>
      <c r="K1414" s="143">
        <f t="shared" si="44"/>
        <v>96.30149999999999</v>
      </c>
      <c r="L1414" s="4"/>
    </row>
    <row r="1415" spans="1:12" ht="30" customHeight="1" x14ac:dyDescent="0.25">
      <c r="A1415" s="142">
        <v>124108</v>
      </c>
      <c r="B1415" s="67" t="s">
        <v>61</v>
      </c>
      <c r="C1415" s="67">
        <v>51015</v>
      </c>
      <c r="D1415" s="68" t="s">
        <v>1287</v>
      </c>
      <c r="E1415" s="17" t="s">
        <v>79</v>
      </c>
      <c r="F1415" s="69">
        <v>0.36</v>
      </c>
      <c r="G1415" s="16">
        <v>1.8</v>
      </c>
      <c r="H1415" s="70">
        <v>447.99</v>
      </c>
      <c r="I1415" s="70">
        <v>70</v>
      </c>
      <c r="J1415" s="70">
        <f t="shared" si="45"/>
        <v>517.99</v>
      </c>
      <c r="K1415" s="143">
        <f t="shared" si="44"/>
        <v>932.38200000000006</v>
      </c>
      <c r="L1415" s="4"/>
    </row>
    <row r="1416" spans="1:12" ht="30" customHeight="1" thickBot="1" x14ac:dyDescent="0.3">
      <c r="A1416" s="140">
        <v>124109</v>
      </c>
      <c r="B1416" s="61" t="s">
        <v>61</v>
      </c>
      <c r="C1416" s="61">
        <v>51055</v>
      </c>
      <c r="D1416" s="62" t="s">
        <v>1288</v>
      </c>
      <c r="E1416" s="63" t="s">
        <v>79</v>
      </c>
      <c r="F1416" s="64">
        <v>0.36</v>
      </c>
      <c r="G1416" s="65">
        <v>1.8</v>
      </c>
      <c r="H1416" s="66">
        <v>0</v>
      </c>
      <c r="I1416" s="66">
        <v>40</v>
      </c>
      <c r="J1416" s="66">
        <f t="shared" si="45"/>
        <v>40</v>
      </c>
      <c r="K1416" s="141">
        <f t="shared" si="44"/>
        <v>72</v>
      </c>
      <c r="L1416" s="4"/>
    </row>
    <row r="1417" spans="1:12" ht="20.100000000000001" customHeight="1" thickBot="1" x14ac:dyDescent="0.3">
      <c r="A1417" s="45" t="s">
        <v>1270</v>
      </c>
      <c r="B1417" s="46" t="s">
        <v>61</v>
      </c>
      <c r="C1417" s="47" t="s">
        <v>2</v>
      </c>
      <c r="D1417" s="48" t="s">
        <v>95</v>
      </c>
      <c r="E1417" s="49" t="s">
        <v>63</v>
      </c>
      <c r="F1417" s="50" t="s">
        <v>2</v>
      </c>
      <c r="G1417" s="46" t="s">
        <v>63</v>
      </c>
      <c r="H1417" s="51">
        <v>0</v>
      </c>
      <c r="I1417" s="51">
        <v>0</v>
      </c>
      <c r="J1417" s="52">
        <f>J1418</f>
        <v>32.81</v>
      </c>
      <c r="K1417" s="53">
        <f>K1418</f>
        <v>216.54599999999999</v>
      </c>
      <c r="L1417" s="4"/>
    </row>
    <row r="1418" spans="1:12" ht="15" customHeight="1" thickBot="1" x14ac:dyDescent="0.3">
      <c r="A1418" s="144">
        <v>125001</v>
      </c>
      <c r="B1418" s="71" t="s">
        <v>61</v>
      </c>
      <c r="C1418" s="71">
        <v>120902</v>
      </c>
      <c r="D1418" s="72" t="s">
        <v>476</v>
      </c>
      <c r="E1418" s="73" t="s">
        <v>64</v>
      </c>
      <c r="F1418" s="74">
        <v>1.32</v>
      </c>
      <c r="G1418" s="75">
        <v>6.6</v>
      </c>
      <c r="H1418" s="76">
        <v>12.81</v>
      </c>
      <c r="I1418" s="76">
        <v>20</v>
      </c>
      <c r="J1418" s="76">
        <f t="shared" si="45"/>
        <v>32.81</v>
      </c>
      <c r="K1418" s="145">
        <f t="shared" si="44"/>
        <v>216.54599999999999</v>
      </c>
      <c r="L1418" s="4"/>
    </row>
    <row r="1419" spans="1:12" ht="20.100000000000001" customHeight="1" thickBot="1" x14ac:dyDescent="0.3">
      <c r="A1419" s="45" t="s">
        <v>1271</v>
      </c>
      <c r="B1419" s="47" t="s">
        <v>2</v>
      </c>
      <c r="C1419" s="47" t="s">
        <v>2</v>
      </c>
      <c r="D1419" s="48" t="s">
        <v>277</v>
      </c>
      <c r="E1419" s="49" t="s">
        <v>63</v>
      </c>
      <c r="F1419" s="50" t="s">
        <v>2</v>
      </c>
      <c r="G1419" s="46" t="s">
        <v>63</v>
      </c>
      <c r="H1419" s="51">
        <v>0</v>
      </c>
      <c r="I1419" s="51">
        <v>0</v>
      </c>
      <c r="J1419" s="52">
        <f>J1420</f>
        <v>10.5</v>
      </c>
      <c r="K1419" s="53">
        <f>K1420</f>
        <v>19418.7</v>
      </c>
      <c r="L1419" s="4"/>
    </row>
    <row r="1420" spans="1:12" ht="75" customHeight="1" thickBot="1" x14ac:dyDescent="0.3">
      <c r="A1420" s="138">
        <v>126001</v>
      </c>
      <c r="B1420" s="55" t="s">
        <v>65</v>
      </c>
      <c r="C1420" s="55">
        <v>100775</v>
      </c>
      <c r="D1420" s="56" t="s">
        <v>1131</v>
      </c>
      <c r="E1420" s="57" t="s">
        <v>82</v>
      </c>
      <c r="F1420" s="58">
        <v>369.88</v>
      </c>
      <c r="G1420" s="59">
        <v>1849.4</v>
      </c>
      <c r="H1420" s="60">
        <v>10</v>
      </c>
      <c r="I1420" s="60">
        <v>0.5</v>
      </c>
      <c r="J1420" s="60">
        <f t="shared" si="45"/>
        <v>10.5</v>
      </c>
      <c r="K1420" s="139">
        <f t="shared" si="44"/>
        <v>19418.7</v>
      </c>
      <c r="L1420" s="4"/>
    </row>
    <row r="1421" spans="1:12" ht="20.100000000000001" customHeight="1" thickBot="1" x14ac:dyDescent="0.3">
      <c r="A1421" s="45" t="s">
        <v>1272</v>
      </c>
      <c r="B1421" s="47" t="s">
        <v>2</v>
      </c>
      <c r="C1421" s="47" t="s">
        <v>2</v>
      </c>
      <c r="D1421" s="48" t="s">
        <v>96</v>
      </c>
      <c r="E1421" s="49" t="s">
        <v>63</v>
      </c>
      <c r="F1421" s="50" t="s">
        <v>2</v>
      </c>
      <c r="G1421" s="46" t="s">
        <v>63</v>
      </c>
      <c r="H1421" s="51">
        <v>0</v>
      </c>
      <c r="I1421" s="51">
        <v>0</v>
      </c>
      <c r="J1421" s="52">
        <f>J1422+J1424</f>
        <v>188</v>
      </c>
      <c r="K1421" s="53">
        <f>K1422+K1424</f>
        <v>12788.568000000001</v>
      </c>
      <c r="L1421" s="4"/>
    </row>
    <row r="1422" spans="1:12" ht="20.100000000000001" customHeight="1" thickBot="1" x14ac:dyDescent="0.3">
      <c r="A1422" s="77" t="s">
        <v>1277</v>
      </c>
      <c r="B1422" s="79" t="s">
        <v>2</v>
      </c>
      <c r="C1422" s="79" t="s">
        <v>2</v>
      </c>
      <c r="D1422" s="80" t="s">
        <v>190</v>
      </c>
      <c r="E1422" s="81" t="s">
        <v>63</v>
      </c>
      <c r="F1422" s="82" t="s">
        <v>2</v>
      </c>
      <c r="G1422" s="78" t="s">
        <v>63</v>
      </c>
      <c r="H1422" s="83">
        <v>0</v>
      </c>
      <c r="I1422" s="83">
        <v>0</v>
      </c>
      <c r="J1422" s="84">
        <f>J1423</f>
        <v>75.23</v>
      </c>
      <c r="K1422" s="85">
        <f>K1423</f>
        <v>9749.8080000000009</v>
      </c>
      <c r="L1422" s="4"/>
    </row>
    <row r="1423" spans="1:12" ht="30" customHeight="1" thickBot="1" x14ac:dyDescent="0.3">
      <c r="A1423" s="144">
        <v>127101</v>
      </c>
      <c r="B1423" s="71" t="s">
        <v>61</v>
      </c>
      <c r="C1423" s="71">
        <v>160967</v>
      </c>
      <c r="D1423" s="72" t="s">
        <v>1258</v>
      </c>
      <c r="E1423" s="73" t="s">
        <v>64</v>
      </c>
      <c r="F1423" s="74">
        <v>25.92</v>
      </c>
      <c r="G1423" s="75">
        <v>129.6</v>
      </c>
      <c r="H1423" s="76">
        <v>72.23</v>
      </c>
      <c r="I1423" s="76">
        <v>3</v>
      </c>
      <c r="J1423" s="76">
        <f t="shared" si="45"/>
        <v>75.23</v>
      </c>
      <c r="K1423" s="145">
        <f t="shared" ref="K1423:K1481" si="46">G1423*J1423</f>
        <v>9749.8080000000009</v>
      </c>
      <c r="L1423" s="4"/>
    </row>
    <row r="1424" spans="1:12" ht="20.100000000000001" customHeight="1" thickBot="1" x14ac:dyDescent="0.3">
      <c r="A1424" s="77" t="s">
        <v>1278</v>
      </c>
      <c r="B1424" s="79" t="s">
        <v>2</v>
      </c>
      <c r="C1424" s="79" t="s">
        <v>2</v>
      </c>
      <c r="D1424" s="80" t="s">
        <v>1259</v>
      </c>
      <c r="E1424" s="81" t="s">
        <v>63</v>
      </c>
      <c r="F1424" s="82" t="s">
        <v>2</v>
      </c>
      <c r="G1424" s="78" t="s">
        <v>63</v>
      </c>
      <c r="H1424" s="83">
        <v>0</v>
      </c>
      <c r="I1424" s="83">
        <v>0</v>
      </c>
      <c r="J1424" s="84">
        <f>J1425+J1426</f>
        <v>112.77000000000001</v>
      </c>
      <c r="K1424" s="85">
        <f>K1425+K1426</f>
        <v>3038.76</v>
      </c>
      <c r="L1424" s="4"/>
    </row>
    <row r="1425" spans="1:12" ht="15" customHeight="1" x14ac:dyDescent="0.25">
      <c r="A1425" s="138">
        <v>127201</v>
      </c>
      <c r="B1425" s="55" t="s">
        <v>61</v>
      </c>
      <c r="C1425" s="55">
        <v>160601</v>
      </c>
      <c r="D1425" s="56" t="s">
        <v>1260</v>
      </c>
      <c r="E1425" s="57" t="s">
        <v>76</v>
      </c>
      <c r="F1425" s="58">
        <v>7.2</v>
      </c>
      <c r="G1425" s="59">
        <v>36</v>
      </c>
      <c r="H1425" s="60">
        <v>26.87</v>
      </c>
      <c r="I1425" s="60">
        <v>15</v>
      </c>
      <c r="J1425" s="60">
        <f t="shared" si="45"/>
        <v>41.870000000000005</v>
      </c>
      <c r="K1425" s="139">
        <f t="shared" si="46"/>
        <v>1507.3200000000002</v>
      </c>
      <c r="L1425" s="4"/>
    </row>
    <row r="1426" spans="1:12" ht="15" customHeight="1" thickBot="1" x14ac:dyDescent="0.3">
      <c r="A1426" s="140">
        <v>127202</v>
      </c>
      <c r="B1426" s="61" t="s">
        <v>61</v>
      </c>
      <c r="C1426" s="61">
        <v>160603</v>
      </c>
      <c r="D1426" s="62" t="s">
        <v>1261</v>
      </c>
      <c r="E1426" s="63" t="s">
        <v>64</v>
      </c>
      <c r="F1426" s="64">
        <v>4.32</v>
      </c>
      <c r="G1426" s="65">
        <v>21.6</v>
      </c>
      <c r="H1426" s="66">
        <v>50.9</v>
      </c>
      <c r="I1426" s="66">
        <v>20</v>
      </c>
      <c r="J1426" s="66">
        <f t="shared" si="45"/>
        <v>70.900000000000006</v>
      </c>
      <c r="K1426" s="141">
        <f t="shared" si="46"/>
        <v>1531.4400000000003</v>
      </c>
      <c r="L1426" s="4"/>
    </row>
    <row r="1427" spans="1:12" ht="20.100000000000001" customHeight="1" thickBot="1" x14ac:dyDescent="0.3">
      <c r="A1427" s="45" t="s">
        <v>1273</v>
      </c>
      <c r="B1427" s="47" t="s">
        <v>2</v>
      </c>
      <c r="C1427" s="47" t="s">
        <v>2</v>
      </c>
      <c r="D1427" s="48" t="s">
        <v>288</v>
      </c>
      <c r="E1427" s="49" t="s">
        <v>63</v>
      </c>
      <c r="F1427" s="50" t="s">
        <v>2</v>
      </c>
      <c r="G1427" s="46" t="s">
        <v>63</v>
      </c>
      <c r="H1427" s="51">
        <v>0</v>
      </c>
      <c r="I1427" s="51">
        <v>0</v>
      </c>
      <c r="J1427" s="52">
        <f>J1428</f>
        <v>172.97</v>
      </c>
      <c r="K1427" s="53">
        <f>K1428</f>
        <v>15644.664000000001</v>
      </c>
      <c r="L1427" s="4"/>
    </row>
    <row r="1428" spans="1:12" ht="20.100000000000001" customHeight="1" thickBot="1" x14ac:dyDescent="0.3">
      <c r="A1428" s="77" t="s">
        <v>1279</v>
      </c>
      <c r="B1428" s="79" t="s">
        <v>2</v>
      </c>
      <c r="C1428" s="79" t="s">
        <v>2</v>
      </c>
      <c r="D1428" s="80" t="s">
        <v>103</v>
      </c>
      <c r="E1428" s="81" t="s">
        <v>63</v>
      </c>
      <c r="F1428" s="82" t="s">
        <v>2</v>
      </c>
      <c r="G1428" s="78" t="s">
        <v>63</v>
      </c>
      <c r="H1428" s="83">
        <v>0</v>
      </c>
      <c r="I1428" s="83">
        <v>0</v>
      </c>
      <c r="J1428" s="84">
        <f>J1429+J1430+J1431+J1432</f>
        <v>172.97</v>
      </c>
      <c r="K1428" s="85">
        <f>K1429+K1430+K1431+K1432</f>
        <v>15644.664000000001</v>
      </c>
      <c r="L1428" s="4"/>
    </row>
    <row r="1429" spans="1:12" ht="30" customHeight="1" x14ac:dyDescent="0.25">
      <c r="A1429" s="138">
        <v>128101</v>
      </c>
      <c r="B1429" s="55" t="s">
        <v>61</v>
      </c>
      <c r="C1429" s="55">
        <v>220101</v>
      </c>
      <c r="D1429" s="56" t="s">
        <v>1289</v>
      </c>
      <c r="E1429" s="57" t="s">
        <v>64</v>
      </c>
      <c r="F1429" s="58">
        <v>19.8</v>
      </c>
      <c r="G1429" s="59">
        <v>99</v>
      </c>
      <c r="H1429" s="60">
        <v>26.41</v>
      </c>
      <c r="I1429" s="60">
        <v>5</v>
      </c>
      <c r="J1429" s="60">
        <f t="shared" ref="J1429:J1487" si="47">H1429+I1429</f>
        <v>31.41</v>
      </c>
      <c r="K1429" s="139">
        <f t="shared" si="46"/>
        <v>3109.59</v>
      </c>
      <c r="L1429" s="4"/>
    </row>
    <row r="1430" spans="1:12" ht="30" customHeight="1" x14ac:dyDescent="0.25">
      <c r="A1430" s="142">
        <v>128102</v>
      </c>
      <c r="B1430" s="67" t="s">
        <v>61</v>
      </c>
      <c r="C1430" s="67">
        <v>221101</v>
      </c>
      <c r="D1430" s="68" t="s">
        <v>1290</v>
      </c>
      <c r="E1430" s="17" t="s">
        <v>64</v>
      </c>
      <c r="F1430" s="69">
        <v>19.8</v>
      </c>
      <c r="G1430" s="16">
        <v>99</v>
      </c>
      <c r="H1430" s="70">
        <v>72.930000000000007</v>
      </c>
      <c r="I1430" s="70">
        <v>5</v>
      </c>
      <c r="J1430" s="70">
        <f t="shared" si="47"/>
        <v>77.930000000000007</v>
      </c>
      <c r="K1430" s="143">
        <f t="shared" si="46"/>
        <v>7715.0700000000006</v>
      </c>
      <c r="L1430" s="4"/>
    </row>
    <row r="1431" spans="1:12" ht="15" customHeight="1" x14ac:dyDescent="0.25">
      <c r="A1431" s="142">
        <v>128103</v>
      </c>
      <c r="B1431" s="67" t="s">
        <v>61</v>
      </c>
      <c r="C1431" s="67">
        <v>221102</v>
      </c>
      <c r="D1431" s="68" t="s">
        <v>1263</v>
      </c>
      <c r="E1431" s="17" t="s">
        <v>76</v>
      </c>
      <c r="F1431" s="69">
        <v>4.8</v>
      </c>
      <c r="G1431" s="16">
        <v>24</v>
      </c>
      <c r="H1431" s="70">
        <v>20.67</v>
      </c>
      <c r="I1431" s="70">
        <v>0</v>
      </c>
      <c r="J1431" s="70">
        <f t="shared" si="47"/>
        <v>20.67</v>
      </c>
      <c r="K1431" s="143">
        <f t="shared" si="46"/>
        <v>496.08000000000004</v>
      </c>
      <c r="L1431" s="4"/>
    </row>
    <row r="1432" spans="1:12" ht="30" customHeight="1" thickBot="1" x14ac:dyDescent="0.3">
      <c r="A1432" s="140">
        <v>128104</v>
      </c>
      <c r="B1432" s="61" t="s">
        <v>61</v>
      </c>
      <c r="C1432" s="61">
        <v>221104</v>
      </c>
      <c r="D1432" s="62" t="s">
        <v>1264</v>
      </c>
      <c r="E1432" s="63" t="s">
        <v>64</v>
      </c>
      <c r="F1432" s="64">
        <v>20.13</v>
      </c>
      <c r="G1432" s="65">
        <v>100.65</v>
      </c>
      <c r="H1432" s="66">
        <v>42.96</v>
      </c>
      <c r="I1432" s="66">
        <v>0</v>
      </c>
      <c r="J1432" s="66">
        <f t="shared" si="47"/>
        <v>42.96</v>
      </c>
      <c r="K1432" s="141">
        <f t="shared" si="46"/>
        <v>4323.924</v>
      </c>
      <c r="L1432" s="4"/>
    </row>
    <row r="1433" spans="1:12" ht="20.100000000000001" customHeight="1" thickBot="1" x14ac:dyDescent="0.3">
      <c r="A1433" s="45" t="s">
        <v>1274</v>
      </c>
      <c r="B1433" s="47" t="s">
        <v>2</v>
      </c>
      <c r="C1433" s="47" t="s">
        <v>2</v>
      </c>
      <c r="D1433" s="48" t="s">
        <v>110</v>
      </c>
      <c r="E1433" s="49" t="s">
        <v>63</v>
      </c>
      <c r="F1433" s="50" t="s">
        <v>2</v>
      </c>
      <c r="G1433" s="46" t="s">
        <v>63</v>
      </c>
      <c r="H1433" s="51">
        <v>0</v>
      </c>
      <c r="I1433" s="51">
        <v>0</v>
      </c>
      <c r="J1433" s="52">
        <f>J1434+J1436</f>
        <v>23.21</v>
      </c>
      <c r="K1433" s="53">
        <f>K1434+K1436</f>
        <v>1489.1699999999998</v>
      </c>
      <c r="L1433" s="4"/>
    </row>
    <row r="1434" spans="1:12" ht="20.100000000000001" customHeight="1" thickBot="1" x14ac:dyDescent="0.3">
      <c r="A1434" s="77" t="s">
        <v>1280</v>
      </c>
      <c r="B1434" s="78" t="s">
        <v>61</v>
      </c>
      <c r="C1434" s="79" t="s">
        <v>2</v>
      </c>
      <c r="D1434" s="80" t="s">
        <v>1265</v>
      </c>
      <c r="E1434" s="81" t="s">
        <v>63</v>
      </c>
      <c r="F1434" s="82" t="s">
        <v>2</v>
      </c>
      <c r="G1434" s="78" t="s">
        <v>63</v>
      </c>
      <c r="H1434" s="83">
        <v>0</v>
      </c>
      <c r="I1434" s="83">
        <v>0</v>
      </c>
      <c r="J1434" s="84">
        <f>J1435</f>
        <v>12.18</v>
      </c>
      <c r="K1434" s="85">
        <f>K1435</f>
        <v>59.682000000000002</v>
      </c>
      <c r="L1434" s="4"/>
    </row>
    <row r="1435" spans="1:12" ht="15" customHeight="1" thickBot="1" x14ac:dyDescent="0.3">
      <c r="A1435" s="144">
        <v>129101</v>
      </c>
      <c r="B1435" s="71" t="s">
        <v>61</v>
      </c>
      <c r="C1435" s="71">
        <v>261000</v>
      </c>
      <c r="D1435" s="72" t="s">
        <v>500</v>
      </c>
      <c r="E1435" s="73" t="s">
        <v>64</v>
      </c>
      <c r="F1435" s="74">
        <v>0.98</v>
      </c>
      <c r="G1435" s="75">
        <v>4.9000000000000004</v>
      </c>
      <c r="H1435" s="76">
        <v>5.18</v>
      </c>
      <c r="I1435" s="76">
        <v>7</v>
      </c>
      <c r="J1435" s="76">
        <f t="shared" si="47"/>
        <v>12.18</v>
      </c>
      <c r="K1435" s="145">
        <f t="shared" si="46"/>
        <v>59.682000000000002</v>
      </c>
      <c r="L1435" s="4"/>
    </row>
    <row r="1436" spans="1:12" ht="20.100000000000001" customHeight="1" thickBot="1" x14ac:dyDescent="0.3">
      <c r="A1436" s="77" t="s">
        <v>1281</v>
      </c>
      <c r="B1436" s="79" t="s">
        <v>2</v>
      </c>
      <c r="C1436" s="79" t="s">
        <v>2</v>
      </c>
      <c r="D1436" s="80" t="s">
        <v>725</v>
      </c>
      <c r="E1436" s="81" t="s">
        <v>63</v>
      </c>
      <c r="F1436" s="82" t="s">
        <v>2</v>
      </c>
      <c r="G1436" s="78" t="s">
        <v>63</v>
      </c>
      <c r="H1436" s="83">
        <v>0</v>
      </c>
      <c r="I1436" s="83">
        <v>0</v>
      </c>
      <c r="J1436" s="84">
        <f>J1437</f>
        <v>11.03</v>
      </c>
      <c r="K1436" s="85">
        <f>K1437</f>
        <v>1429.4879999999998</v>
      </c>
      <c r="L1436" s="4"/>
    </row>
    <row r="1437" spans="1:12" ht="30" customHeight="1" thickBot="1" x14ac:dyDescent="0.3">
      <c r="A1437" s="144">
        <v>129201</v>
      </c>
      <c r="B1437" s="71" t="s">
        <v>61</v>
      </c>
      <c r="C1437" s="71">
        <v>261609</v>
      </c>
      <c r="D1437" s="72" t="s">
        <v>507</v>
      </c>
      <c r="E1437" s="73" t="s">
        <v>64</v>
      </c>
      <c r="F1437" s="74">
        <v>25.92</v>
      </c>
      <c r="G1437" s="75">
        <v>129.6</v>
      </c>
      <c r="H1437" s="76">
        <v>9.0299999999999994</v>
      </c>
      <c r="I1437" s="76">
        <v>2</v>
      </c>
      <c r="J1437" s="76">
        <f t="shared" si="47"/>
        <v>11.03</v>
      </c>
      <c r="K1437" s="145">
        <f t="shared" si="46"/>
        <v>1429.4879999999998</v>
      </c>
      <c r="L1437" s="4"/>
    </row>
    <row r="1438" spans="1:12" ht="20.100000000000001" customHeight="1" thickBot="1" x14ac:dyDescent="0.3">
      <c r="A1438" s="45" t="s">
        <v>1275</v>
      </c>
      <c r="B1438" s="47" t="s">
        <v>2</v>
      </c>
      <c r="C1438" s="47" t="s">
        <v>2</v>
      </c>
      <c r="D1438" s="48" t="s">
        <v>71</v>
      </c>
      <c r="E1438" s="49" t="s">
        <v>63</v>
      </c>
      <c r="F1438" s="50" t="s">
        <v>2</v>
      </c>
      <c r="G1438" s="46" t="s">
        <v>63</v>
      </c>
      <c r="H1438" s="51">
        <v>0</v>
      </c>
      <c r="I1438" s="51">
        <v>0</v>
      </c>
      <c r="J1438" s="52">
        <f>J1439</f>
        <v>3.65</v>
      </c>
      <c r="K1438" s="53">
        <f>K1439</f>
        <v>367.91999999999996</v>
      </c>
      <c r="L1438" s="4"/>
    </row>
    <row r="1439" spans="1:12" ht="15" customHeight="1" thickBot="1" x14ac:dyDescent="0.3">
      <c r="A1439" s="144">
        <v>1210001</v>
      </c>
      <c r="B1439" s="71" t="s">
        <v>61</v>
      </c>
      <c r="C1439" s="71">
        <v>270501</v>
      </c>
      <c r="D1439" s="72" t="s">
        <v>355</v>
      </c>
      <c r="E1439" s="73" t="s">
        <v>64</v>
      </c>
      <c r="F1439" s="74">
        <v>20.16</v>
      </c>
      <c r="G1439" s="75">
        <v>100.8</v>
      </c>
      <c r="H1439" s="76">
        <v>1.65</v>
      </c>
      <c r="I1439" s="76">
        <v>2</v>
      </c>
      <c r="J1439" s="76">
        <f t="shared" si="47"/>
        <v>3.65</v>
      </c>
      <c r="K1439" s="145">
        <f t="shared" si="46"/>
        <v>367.91999999999996</v>
      </c>
      <c r="L1439" s="4"/>
    </row>
    <row r="1440" spans="1:12" ht="20.100000000000001" customHeight="1" thickBot="1" x14ac:dyDescent="0.3">
      <c r="A1440" s="38">
        <v>13</v>
      </c>
      <c r="B1440" s="39" t="s">
        <v>61</v>
      </c>
      <c r="C1440" s="40" t="s">
        <v>2</v>
      </c>
      <c r="D1440" s="8" t="s">
        <v>35</v>
      </c>
      <c r="E1440" s="9" t="s">
        <v>62</v>
      </c>
      <c r="F1440" s="41">
        <v>1</v>
      </c>
      <c r="G1440" s="42">
        <v>1</v>
      </c>
      <c r="H1440" s="54">
        <v>0</v>
      </c>
      <c r="I1440" s="54">
        <v>0</v>
      </c>
      <c r="J1440" s="43">
        <f>J1441+J1444+J1447</f>
        <v>20195.57</v>
      </c>
      <c r="K1440" s="44">
        <f>K1441+K1444+K1447</f>
        <v>149555.9572</v>
      </c>
      <c r="L1440" s="4"/>
    </row>
    <row r="1441" spans="1:12" ht="20.100000000000001" customHeight="1" thickBot="1" x14ac:dyDescent="0.3">
      <c r="A1441" s="45" t="s">
        <v>1291</v>
      </c>
      <c r="B1441" s="46" t="s">
        <v>61</v>
      </c>
      <c r="C1441" s="47" t="s">
        <v>2</v>
      </c>
      <c r="D1441" s="48" t="s">
        <v>288</v>
      </c>
      <c r="E1441" s="49" t="s">
        <v>63</v>
      </c>
      <c r="F1441" s="50" t="s">
        <v>2</v>
      </c>
      <c r="G1441" s="46" t="s">
        <v>63</v>
      </c>
      <c r="H1441" s="51">
        <v>0</v>
      </c>
      <c r="I1441" s="51">
        <v>0</v>
      </c>
      <c r="J1441" s="52">
        <f>J1442+J1443</f>
        <v>220.20999999999998</v>
      </c>
      <c r="K1441" s="53">
        <f>K1442+K1443</f>
        <v>54139.010399999999</v>
      </c>
      <c r="L1441" s="4"/>
    </row>
    <row r="1442" spans="1:12" ht="15" customHeight="1" x14ac:dyDescent="0.25">
      <c r="A1442" s="138">
        <v>131001</v>
      </c>
      <c r="B1442" s="55" t="s">
        <v>61</v>
      </c>
      <c r="C1442" s="55">
        <v>220107</v>
      </c>
      <c r="D1442" s="56" t="s">
        <v>1294</v>
      </c>
      <c r="E1442" s="57" t="s">
        <v>79</v>
      </c>
      <c r="F1442" s="58">
        <v>40.46</v>
      </c>
      <c r="G1442" s="59">
        <v>40.46</v>
      </c>
      <c r="H1442" s="60">
        <v>175.64</v>
      </c>
      <c r="I1442" s="60">
        <v>10</v>
      </c>
      <c r="J1442" s="60">
        <f t="shared" si="47"/>
        <v>185.64</v>
      </c>
      <c r="K1442" s="139">
        <f t="shared" si="46"/>
        <v>7510.9943999999996</v>
      </c>
      <c r="L1442" s="4"/>
    </row>
    <row r="1443" spans="1:12" ht="30" customHeight="1" thickBot="1" x14ac:dyDescent="0.3">
      <c r="A1443" s="140">
        <v>131002</v>
      </c>
      <c r="B1443" s="61" t="s">
        <v>61</v>
      </c>
      <c r="C1443" s="61">
        <v>220059</v>
      </c>
      <c r="D1443" s="62" t="s">
        <v>1295</v>
      </c>
      <c r="E1443" s="63" t="s">
        <v>64</v>
      </c>
      <c r="F1443" s="64">
        <v>1348.8</v>
      </c>
      <c r="G1443" s="65">
        <v>1348.8</v>
      </c>
      <c r="H1443" s="66">
        <v>29.57</v>
      </c>
      <c r="I1443" s="66">
        <v>5</v>
      </c>
      <c r="J1443" s="66">
        <f t="shared" si="47"/>
        <v>34.57</v>
      </c>
      <c r="K1443" s="141">
        <f t="shared" si="46"/>
        <v>46628.015999999996</v>
      </c>
      <c r="L1443" s="4"/>
    </row>
    <row r="1444" spans="1:12" ht="20.100000000000001" customHeight="1" thickBot="1" x14ac:dyDescent="0.3">
      <c r="A1444" s="45" t="s">
        <v>1292</v>
      </c>
      <c r="B1444" s="46" t="s">
        <v>61</v>
      </c>
      <c r="C1444" s="47" t="s">
        <v>2</v>
      </c>
      <c r="D1444" s="48" t="s">
        <v>110</v>
      </c>
      <c r="E1444" s="49" t="s">
        <v>63</v>
      </c>
      <c r="F1444" s="50" t="s">
        <v>2</v>
      </c>
      <c r="G1444" s="46" t="s">
        <v>63</v>
      </c>
      <c r="H1444" s="51">
        <v>0</v>
      </c>
      <c r="I1444" s="51">
        <v>0</v>
      </c>
      <c r="J1444" s="52">
        <f>J1445+J1446</f>
        <v>18.96</v>
      </c>
      <c r="K1444" s="53">
        <f>K1445+K1446</f>
        <v>12621.437599999997</v>
      </c>
      <c r="L1444" s="4"/>
    </row>
    <row r="1445" spans="1:12" ht="30" customHeight="1" x14ac:dyDescent="0.25">
      <c r="A1445" s="138">
        <v>132001</v>
      </c>
      <c r="B1445" s="55" t="s">
        <v>61</v>
      </c>
      <c r="C1445" s="55">
        <v>261703</v>
      </c>
      <c r="D1445" s="56" t="s">
        <v>502</v>
      </c>
      <c r="E1445" s="57" t="s">
        <v>64</v>
      </c>
      <c r="F1445" s="58">
        <v>1348.8</v>
      </c>
      <c r="G1445" s="59">
        <v>1348.8</v>
      </c>
      <c r="H1445" s="60">
        <v>3.78</v>
      </c>
      <c r="I1445" s="60">
        <v>5</v>
      </c>
      <c r="J1445" s="60">
        <f t="shared" si="47"/>
        <v>8.7799999999999994</v>
      </c>
      <c r="K1445" s="139">
        <f t="shared" si="46"/>
        <v>11842.463999999998</v>
      </c>
      <c r="L1445" s="4"/>
    </row>
    <row r="1446" spans="1:12" ht="15" customHeight="1" thickBot="1" x14ac:dyDescent="0.3">
      <c r="A1446" s="140">
        <v>132002</v>
      </c>
      <c r="B1446" s="61" t="s">
        <v>61</v>
      </c>
      <c r="C1446" s="61">
        <v>261000</v>
      </c>
      <c r="D1446" s="62" t="s">
        <v>500</v>
      </c>
      <c r="E1446" s="63" t="s">
        <v>64</v>
      </c>
      <c r="F1446" s="64">
        <v>76.52</v>
      </c>
      <c r="G1446" s="65">
        <v>76.52</v>
      </c>
      <c r="H1446" s="66">
        <v>5.18</v>
      </c>
      <c r="I1446" s="66">
        <v>5</v>
      </c>
      <c r="J1446" s="66">
        <f t="shared" si="47"/>
        <v>10.18</v>
      </c>
      <c r="K1446" s="141">
        <f t="shared" si="46"/>
        <v>778.97359999999992</v>
      </c>
      <c r="L1446" s="4"/>
    </row>
    <row r="1447" spans="1:12" ht="20.100000000000001" customHeight="1" thickBot="1" x14ac:dyDescent="0.3">
      <c r="A1447" s="45" t="s">
        <v>1293</v>
      </c>
      <c r="B1447" s="46" t="s">
        <v>61</v>
      </c>
      <c r="C1447" s="47" t="s">
        <v>2</v>
      </c>
      <c r="D1447" s="48" t="s">
        <v>71</v>
      </c>
      <c r="E1447" s="49" t="s">
        <v>63</v>
      </c>
      <c r="F1447" s="50" t="s">
        <v>2</v>
      </c>
      <c r="G1447" s="46" t="s">
        <v>63</v>
      </c>
      <c r="H1447" s="51">
        <v>0</v>
      </c>
      <c r="I1447" s="51">
        <v>0</v>
      </c>
      <c r="J1447" s="52">
        <f>J1448+J1449+J1450+J1451</f>
        <v>19956.400000000001</v>
      </c>
      <c r="K1447" s="53">
        <f>K1448+K1449+K1450+K1451</f>
        <v>82795.5092</v>
      </c>
      <c r="L1447" s="4"/>
    </row>
    <row r="1448" spans="1:12" ht="75" customHeight="1" x14ac:dyDescent="0.25">
      <c r="A1448" s="142">
        <v>133001</v>
      </c>
      <c r="B1448" s="67" t="s">
        <v>61</v>
      </c>
      <c r="C1448" s="67">
        <v>271715</v>
      </c>
      <c r="D1448" s="56" t="s">
        <v>1296</v>
      </c>
      <c r="E1448" s="17" t="s">
        <v>76</v>
      </c>
      <c r="F1448" s="69">
        <v>255.08</v>
      </c>
      <c r="G1448" s="16">
        <v>255.08</v>
      </c>
      <c r="H1448" s="70">
        <v>19.79</v>
      </c>
      <c r="I1448" s="70">
        <v>5</v>
      </c>
      <c r="J1448" s="70">
        <f t="shared" si="47"/>
        <v>24.79</v>
      </c>
      <c r="K1448" s="143">
        <f t="shared" si="46"/>
        <v>6323.4332000000004</v>
      </c>
      <c r="L1448" s="4"/>
    </row>
    <row r="1449" spans="1:12" ht="30" customHeight="1" x14ac:dyDescent="0.25">
      <c r="A1449" s="142">
        <v>133002</v>
      </c>
      <c r="B1449" s="67" t="s">
        <v>65</v>
      </c>
      <c r="C1449" s="67">
        <v>103946</v>
      </c>
      <c r="D1449" s="68" t="s">
        <v>1297</v>
      </c>
      <c r="E1449" s="17" t="s">
        <v>64</v>
      </c>
      <c r="F1449" s="69">
        <v>65.849999999999994</v>
      </c>
      <c r="G1449" s="16">
        <v>65.849999999999994</v>
      </c>
      <c r="H1449" s="70">
        <v>16.16</v>
      </c>
      <c r="I1449" s="70">
        <v>2</v>
      </c>
      <c r="J1449" s="70">
        <f t="shared" si="47"/>
        <v>18.16</v>
      </c>
      <c r="K1449" s="143">
        <f t="shared" si="46"/>
        <v>1195.836</v>
      </c>
      <c r="L1449" s="4"/>
    </row>
    <row r="1450" spans="1:12" ht="30" customHeight="1" x14ac:dyDescent="0.25">
      <c r="A1450" s="142">
        <v>133003</v>
      </c>
      <c r="B1450" s="67" t="s">
        <v>61</v>
      </c>
      <c r="C1450" s="67">
        <v>271307</v>
      </c>
      <c r="D1450" s="68" t="s">
        <v>1298</v>
      </c>
      <c r="E1450" s="17" t="s">
        <v>76</v>
      </c>
      <c r="F1450" s="69">
        <v>56</v>
      </c>
      <c r="G1450" s="16">
        <v>56</v>
      </c>
      <c r="H1450" s="70">
        <v>243.13</v>
      </c>
      <c r="I1450" s="70">
        <v>50</v>
      </c>
      <c r="J1450" s="70">
        <f t="shared" si="47"/>
        <v>293.13</v>
      </c>
      <c r="K1450" s="143">
        <f t="shared" si="46"/>
        <v>16415.28</v>
      </c>
      <c r="L1450" s="4"/>
    </row>
    <row r="1451" spans="1:12" ht="45" customHeight="1" thickBot="1" x14ac:dyDescent="0.3">
      <c r="A1451" s="140">
        <v>133004</v>
      </c>
      <c r="B1451" s="97" t="s">
        <v>90</v>
      </c>
      <c r="C1451" s="97" t="s">
        <v>191</v>
      </c>
      <c r="D1451" s="62" t="s">
        <v>1299</v>
      </c>
      <c r="E1451" s="63" t="s">
        <v>62</v>
      </c>
      <c r="F1451" s="64">
        <v>3</v>
      </c>
      <c r="G1451" s="65">
        <v>3</v>
      </c>
      <c r="H1451" s="66">
        <v>19620.32</v>
      </c>
      <c r="I1451" s="66">
        <v>0</v>
      </c>
      <c r="J1451" s="66">
        <f t="shared" si="47"/>
        <v>19620.32</v>
      </c>
      <c r="K1451" s="141">
        <f t="shared" si="46"/>
        <v>58860.959999999999</v>
      </c>
      <c r="L1451" s="4"/>
    </row>
    <row r="1452" spans="1:12" ht="20.100000000000001" customHeight="1" thickBot="1" x14ac:dyDescent="0.3">
      <c r="A1452" s="38">
        <v>14</v>
      </c>
      <c r="B1452" s="39" t="s">
        <v>61</v>
      </c>
      <c r="C1452" s="40" t="s">
        <v>2</v>
      </c>
      <c r="D1452" s="8" t="s">
        <v>36</v>
      </c>
      <c r="E1452" s="9" t="s">
        <v>62</v>
      </c>
      <c r="F1452" s="41">
        <v>1</v>
      </c>
      <c r="G1452" s="42">
        <v>1</v>
      </c>
      <c r="H1452" s="54">
        <v>0</v>
      </c>
      <c r="I1452" s="54">
        <v>0</v>
      </c>
      <c r="J1452" s="43">
        <f>J1453+J1455+J1469+J1472</f>
        <v>2171.0600000000004</v>
      </c>
      <c r="K1452" s="44">
        <f>K1453+K1455+K1469+K1472</f>
        <v>13662.573699999999</v>
      </c>
      <c r="L1452" s="4"/>
    </row>
    <row r="1453" spans="1:12" ht="20.100000000000001" customHeight="1" thickBot="1" x14ac:dyDescent="0.3">
      <c r="A1453" s="45" t="s">
        <v>1300</v>
      </c>
      <c r="B1453" s="46" t="s">
        <v>61</v>
      </c>
      <c r="C1453" s="47" t="s">
        <v>2</v>
      </c>
      <c r="D1453" s="48" t="s">
        <v>77</v>
      </c>
      <c r="E1453" s="49" t="s">
        <v>63</v>
      </c>
      <c r="F1453" s="50" t="s">
        <v>2</v>
      </c>
      <c r="G1453" s="46" t="s">
        <v>63</v>
      </c>
      <c r="H1453" s="51">
        <v>0</v>
      </c>
      <c r="I1453" s="51">
        <v>0</v>
      </c>
      <c r="J1453" s="52">
        <f>J1454</f>
        <v>2</v>
      </c>
      <c r="K1453" s="53">
        <f>K1454</f>
        <v>9.2799999999999994</v>
      </c>
      <c r="L1453" s="4"/>
    </row>
    <row r="1454" spans="1:12" ht="30" customHeight="1" thickBot="1" x14ac:dyDescent="0.3">
      <c r="A1454" s="144">
        <v>141001</v>
      </c>
      <c r="B1454" s="71" t="s">
        <v>61</v>
      </c>
      <c r="C1454" s="71">
        <v>41140</v>
      </c>
      <c r="D1454" s="72" t="s">
        <v>414</v>
      </c>
      <c r="E1454" s="73" t="s">
        <v>64</v>
      </c>
      <c r="F1454" s="74">
        <v>4.6399999999999997</v>
      </c>
      <c r="G1454" s="75">
        <v>4.6399999999999997</v>
      </c>
      <c r="H1454" s="76">
        <v>0</v>
      </c>
      <c r="I1454" s="76">
        <v>2</v>
      </c>
      <c r="J1454" s="76">
        <f t="shared" si="47"/>
        <v>2</v>
      </c>
      <c r="K1454" s="145">
        <f t="shared" si="46"/>
        <v>9.2799999999999994</v>
      </c>
      <c r="L1454" s="4"/>
    </row>
    <row r="1455" spans="1:12" ht="20.100000000000001" customHeight="1" thickBot="1" x14ac:dyDescent="0.3">
      <c r="A1455" s="45" t="s">
        <v>1301</v>
      </c>
      <c r="B1455" s="46" t="s">
        <v>61</v>
      </c>
      <c r="C1455" s="47" t="s">
        <v>2</v>
      </c>
      <c r="D1455" s="48" t="s">
        <v>85</v>
      </c>
      <c r="E1455" s="49" t="s">
        <v>63</v>
      </c>
      <c r="F1455" s="50" t="s">
        <v>2</v>
      </c>
      <c r="G1455" s="46" t="s">
        <v>63</v>
      </c>
      <c r="H1455" s="51">
        <v>0</v>
      </c>
      <c r="I1455" s="51">
        <v>0</v>
      </c>
      <c r="J1455" s="52">
        <f>J1456+J1458</f>
        <v>2111.96</v>
      </c>
      <c r="K1455" s="53">
        <f>K1456+K1458</f>
        <v>13138.371899999998</v>
      </c>
      <c r="L1455" s="4"/>
    </row>
    <row r="1456" spans="1:12" ht="20.100000000000001" customHeight="1" thickBot="1" x14ac:dyDescent="0.3">
      <c r="A1456" s="77" t="s">
        <v>1304</v>
      </c>
      <c r="B1456" s="78" t="s">
        <v>90</v>
      </c>
      <c r="C1456" s="79" t="s">
        <v>2</v>
      </c>
      <c r="D1456" s="80" t="s">
        <v>192</v>
      </c>
      <c r="E1456" s="81" t="s">
        <v>63</v>
      </c>
      <c r="F1456" s="82" t="s">
        <v>2</v>
      </c>
      <c r="G1456" s="78" t="s">
        <v>63</v>
      </c>
      <c r="H1456" s="83">
        <v>0</v>
      </c>
      <c r="I1456" s="83">
        <v>0</v>
      </c>
      <c r="J1456" s="84">
        <f>J1457</f>
        <v>425.89</v>
      </c>
      <c r="K1456" s="85">
        <f>K1457</f>
        <v>8049.320999999999</v>
      </c>
      <c r="L1456" s="4"/>
    </row>
    <row r="1457" spans="1:12" ht="45" customHeight="1" thickBot="1" x14ac:dyDescent="0.3">
      <c r="A1457" s="144">
        <v>142101</v>
      </c>
      <c r="B1457" s="71" t="s">
        <v>90</v>
      </c>
      <c r="C1457" s="71" t="s">
        <v>193</v>
      </c>
      <c r="D1457" s="72" t="s">
        <v>1306</v>
      </c>
      <c r="E1457" s="73" t="s">
        <v>64</v>
      </c>
      <c r="F1457" s="74">
        <v>18.899999999999999</v>
      </c>
      <c r="G1457" s="75">
        <v>18.899999999999999</v>
      </c>
      <c r="H1457" s="76">
        <v>325.89</v>
      </c>
      <c r="I1457" s="76">
        <v>100</v>
      </c>
      <c r="J1457" s="76">
        <f t="shared" si="47"/>
        <v>425.89</v>
      </c>
      <c r="K1457" s="145">
        <f t="shared" si="46"/>
        <v>8049.320999999999</v>
      </c>
      <c r="L1457" s="4"/>
    </row>
    <row r="1458" spans="1:12" ht="20.100000000000001" customHeight="1" thickBot="1" x14ac:dyDescent="0.3">
      <c r="A1458" s="77" t="s">
        <v>1305</v>
      </c>
      <c r="B1458" s="78" t="s">
        <v>61</v>
      </c>
      <c r="C1458" s="79" t="s">
        <v>2</v>
      </c>
      <c r="D1458" s="80" t="s">
        <v>194</v>
      </c>
      <c r="E1458" s="81" t="s">
        <v>63</v>
      </c>
      <c r="F1458" s="82" t="s">
        <v>2</v>
      </c>
      <c r="G1458" s="78" t="s">
        <v>63</v>
      </c>
      <c r="H1458" s="83">
        <v>0</v>
      </c>
      <c r="I1458" s="83">
        <v>0</v>
      </c>
      <c r="J1458" s="84">
        <f>J1459+J1460+J1461+J1462+J1463+J1464+J1465+J1466+J1467+J1468</f>
        <v>1686.07</v>
      </c>
      <c r="K1458" s="85">
        <f>K1459+K1460+K1461+K1462+K1463+K1464+K1465+K1466+K1467+K1468</f>
        <v>5089.0509000000002</v>
      </c>
      <c r="L1458" s="4"/>
    </row>
    <row r="1459" spans="1:12" ht="60" customHeight="1" x14ac:dyDescent="0.25">
      <c r="A1459" s="138">
        <v>142201</v>
      </c>
      <c r="B1459" s="55" t="s">
        <v>65</v>
      </c>
      <c r="C1459" s="55">
        <v>102476</v>
      </c>
      <c r="D1459" s="56" t="s">
        <v>1307</v>
      </c>
      <c r="E1459" s="57" t="s">
        <v>79</v>
      </c>
      <c r="F1459" s="58">
        <v>0.97</v>
      </c>
      <c r="G1459" s="59">
        <v>0.97</v>
      </c>
      <c r="H1459" s="60">
        <v>586.77</v>
      </c>
      <c r="I1459" s="60">
        <v>50</v>
      </c>
      <c r="J1459" s="60">
        <f t="shared" si="47"/>
        <v>636.77</v>
      </c>
      <c r="K1459" s="139">
        <f t="shared" si="46"/>
        <v>617.66689999999994</v>
      </c>
      <c r="L1459" s="4"/>
    </row>
    <row r="1460" spans="1:12" ht="15" customHeight="1" x14ac:dyDescent="0.25">
      <c r="A1460" s="142">
        <v>142202</v>
      </c>
      <c r="B1460" s="67" t="s">
        <v>61</v>
      </c>
      <c r="C1460" s="67">
        <v>52002</v>
      </c>
      <c r="D1460" s="68" t="s">
        <v>1308</v>
      </c>
      <c r="E1460" s="17" t="s">
        <v>82</v>
      </c>
      <c r="F1460" s="69">
        <v>60</v>
      </c>
      <c r="G1460" s="16">
        <v>60</v>
      </c>
      <c r="H1460" s="70">
        <v>9.74</v>
      </c>
      <c r="I1460" s="70">
        <v>2</v>
      </c>
      <c r="J1460" s="70">
        <f t="shared" si="47"/>
        <v>11.74</v>
      </c>
      <c r="K1460" s="143">
        <f t="shared" si="46"/>
        <v>704.4</v>
      </c>
      <c r="L1460" s="4"/>
    </row>
    <row r="1461" spans="1:12" ht="15" customHeight="1" x14ac:dyDescent="0.25">
      <c r="A1461" s="142">
        <v>142203</v>
      </c>
      <c r="B1461" s="67" t="s">
        <v>61</v>
      </c>
      <c r="C1461" s="67">
        <v>52004</v>
      </c>
      <c r="D1461" s="68" t="s">
        <v>423</v>
      </c>
      <c r="E1461" s="17" t="s">
        <v>82</v>
      </c>
      <c r="F1461" s="69">
        <v>102</v>
      </c>
      <c r="G1461" s="16">
        <v>102</v>
      </c>
      <c r="H1461" s="70">
        <v>8.8800000000000008</v>
      </c>
      <c r="I1461" s="70">
        <v>2</v>
      </c>
      <c r="J1461" s="70">
        <f t="shared" si="47"/>
        <v>10.88</v>
      </c>
      <c r="K1461" s="143">
        <f t="shared" si="46"/>
        <v>1109.76</v>
      </c>
      <c r="L1461" s="4"/>
    </row>
    <row r="1462" spans="1:12" ht="15" customHeight="1" x14ac:dyDescent="0.25">
      <c r="A1462" s="142">
        <v>142204</v>
      </c>
      <c r="B1462" s="67" t="s">
        <v>61</v>
      </c>
      <c r="C1462" s="67">
        <v>50901</v>
      </c>
      <c r="D1462" s="68" t="s">
        <v>596</v>
      </c>
      <c r="E1462" s="17" t="s">
        <v>79</v>
      </c>
      <c r="F1462" s="69">
        <v>0.2</v>
      </c>
      <c r="G1462" s="16">
        <v>0.2</v>
      </c>
      <c r="H1462" s="70">
        <v>0</v>
      </c>
      <c r="I1462" s="70">
        <v>40</v>
      </c>
      <c r="J1462" s="70">
        <f t="shared" si="47"/>
        <v>40</v>
      </c>
      <c r="K1462" s="143">
        <f t="shared" si="46"/>
        <v>8</v>
      </c>
      <c r="L1462" s="4"/>
    </row>
    <row r="1463" spans="1:12" ht="15" customHeight="1" x14ac:dyDescent="0.25">
      <c r="A1463" s="142">
        <v>142205</v>
      </c>
      <c r="B1463" s="67" t="s">
        <v>61</v>
      </c>
      <c r="C1463" s="67">
        <v>50902</v>
      </c>
      <c r="D1463" s="68" t="s">
        <v>84</v>
      </c>
      <c r="E1463" s="17" t="s">
        <v>64</v>
      </c>
      <c r="F1463" s="69">
        <v>1.97</v>
      </c>
      <c r="G1463" s="16">
        <v>1.97</v>
      </c>
      <c r="H1463" s="70">
        <v>0</v>
      </c>
      <c r="I1463" s="70">
        <v>5</v>
      </c>
      <c r="J1463" s="70">
        <f t="shared" si="47"/>
        <v>5</v>
      </c>
      <c r="K1463" s="143">
        <f t="shared" si="46"/>
        <v>9.85</v>
      </c>
      <c r="L1463" s="4"/>
    </row>
    <row r="1464" spans="1:12" ht="15" customHeight="1" x14ac:dyDescent="0.25">
      <c r="A1464" s="142">
        <v>142206</v>
      </c>
      <c r="B1464" s="67" t="s">
        <v>61</v>
      </c>
      <c r="C1464" s="67">
        <v>60470</v>
      </c>
      <c r="D1464" s="68" t="s">
        <v>1309</v>
      </c>
      <c r="E1464" s="17" t="s">
        <v>79</v>
      </c>
      <c r="F1464" s="69">
        <v>0.1</v>
      </c>
      <c r="G1464" s="16">
        <v>0.1</v>
      </c>
      <c r="H1464" s="70">
        <v>175.64</v>
      </c>
      <c r="I1464" s="70">
        <v>20</v>
      </c>
      <c r="J1464" s="70">
        <f t="shared" si="47"/>
        <v>195.64</v>
      </c>
      <c r="K1464" s="143">
        <f t="shared" si="46"/>
        <v>19.564</v>
      </c>
      <c r="L1464" s="4"/>
    </row>
    <row r="1465" spans="1:12" ht="30" customHeight="1" x14ac:dyDescent="0.25">
      <c r="A1465" s="142">
        <v>142207</v>
      </c>
      <c r="B1465" s="67" t="s">
        <v>61</v>
      </c>
      <c r="C1465" s="67">
        <v>51055</v>
      </c>
      <c r="D1465" s="68" t="s">
        <v>1288</v>
      </c>
      <c r="E1465" s="17" t="s">
        <v>79</v>
      </c>
      <c r="F1465" s="69">
        <v>0.97</v>
      </c>
      <c r="G1465" s="16">
        <v>0.97</v>
      </c>
      <c r="H1465" s="70">
        <v>0</v>
      </c>
      <c r="I1465" s="70">
        <v>40</v>
      </c>
      <c r="J1465" s="70">
        <f t="shared" si="47"/>
        <v>40</v>
      </c>
      <c r="K1465" s="143">
        <f t="shared" si="46"/>
        <v>38.799999999999997</v>
      </c>
      <c r="L1465" s="4"/>
    </row>
    <row r="1466" spans="1:12" ht="60" customHeight="1" x14ac:dyDescent="0.25">
      <c r="A1466" s="142">
        <v>142208</v>
      </c>
      <c r="B1466" s="67" t="s">
        <v>65</v>
      </c>
      <c r="C1466" s="67">
        <v>102476</v>
      </c>
      <c r="D1466" s="68" t="s">
        <v>1310</v>
      </c>
      <c r="E1466" s="17" t="s">
        <v>79</v>
      </c>
      <c r="F1466" s="69">
        <v>2.2000000000000002</v>
      </c>
      <c r="G1466" s="16">
        <v>2.2000000000000002</v>
      </c>
      <c r="H1466" s="70">
        <v>586.77</v>
      </c>
      <c r="I1466" s="70">
        <v>50</v>
      </c>
      <c r="J1466" s="70">
        <f t="shared" si="47"/>
        <v>636.77</v>
      </c>
      <c r="K1466" s="143">
        <f t="shared" si="46"/>
        <v>1400.894</v>
      </c>
      <c r="L1466" s="4"/>
    </row>
    <row r="1467" spans="1:12" ht="30" customHeight="1" x14ac:dyDescent="0.25">
      <c r="A1467" s="142">
        <v>142209</v>
      </c>
      <c r="B1467" s="67" t="s">
        <v>61</v>
      </c>
      <c r="C1467" s="67">
        <v>60209</v>
      </c>
      <c r="D1467" s="68" t="s">
        <v>1311</v>
      </c>
      <c r="E1467" s="17" t="s">
        <v>64</v>
      </c>
      <c r="F1467" s="69">
        <v>10.8</v>
      </c>
      <c r="G1467" s="16">
        <v>10.8</v>
      </c>
      <c r="H1467" s="70">
        <v>36.46</v>
      </c>
      <c r="I1467" s="70">
        <v>40</v>
      </c>
      <c r="J1467" s="70">
        <f t="shared" si="47"/>
        <v>76.460000000000008</v>
      </c>
      <c r="K1467" s="143">
        <f t="shared" si="46"/>
        <v>825.76800000000014</v>
      </c>
      <c r="L1467" s="4"/>
    </row>
    <row r="1468" spans="1:12" ht="15" customHeight="1" thickBot="1" x14ac:dyDescent="0.3">
      <c r="A1468" s="140">
        <v>1422010</v>
      </c>
      <c r="B1468" s="61" t="s">
        <v>61</v>
      </c>
      <c r="C1468" s="61">
        <v>120902</v>
      </c>
      <c r="D1468" s="62" t="s">
        <v>476</v>
      </c>
      <c r="E1468" s="63" t="s">
        <v>64</v>
      </c>
      <c r="F1468" s="64">
        <v>10.8</v>
      </c>
      <c r="G1468" s="65">
        <v>10.8</v>
      </c>
      <c r="H1468" s="66">
        <v>12.81</v>
      </c>
      <c r="I1468" s="66">
        <v>20</v>
      </c>
      <c r="J1468" s="66">
        <f t="shared" si="47"/>
        <v>32.81</v>
      </c>
      <c r="K1468" s="141">
        <f t="shared" si="46"/>
        <v>354.34800000000007</v>
      </c>
      <c r="L1468" s="4"/>
    </row>
    <row r="1469" spans="1:12" ht="20.100000000000001" customHeight="1" thickBot="1" x14ac:dyDescent="0.3">
      <c r="A1469" s="45" t="s">
        <v>1302</v>
      </c>
      <c r="B1469" s="46" t="s">
        <v>61</v>
      </c>
      <c r="C1469" s="47" t="s">
        <v>2</v>
      </c>
      <c r="D1469" s="48" t="s">
        <v>285</v>
      </c>
      <c r="E1469" s="49" t="s">
        <v>63</v>
      </c>
      <c r="F1469" s="50" t="s">
        <v>2</v>
      </c>
      <c r="G1469" s="46" t="s">
        <v>63</v>
      </c>
      <c r="H1469" s="51">
        <v>0</v>
      </c>
      <c r="I1469" s="51">
        <v>0</v>
      </c>
      <c r="J1469" s="52">
        <f>J1470+J1471</f>
        <v>17.53</v>
      </c>
      <c r="K1469" s="53">
        <f>K1470+K1471</f>
        <v>331.31700000000001</v>
      </c>
      <c r="L1469" s="4"/>
    </row>
    <row r="1470" spans="1:12" ht="15" customHeight="1" x14ac:dyDescent="0.25">
      <c r="A1470" s="138">
        <v>143001</v>
      </c>
      <c r="B1470" s="55" t="s">
        <v>61</v>
      </c>
      <c r="C1470" s="55">
        <v>200150</v>
      </c>
      <c r="D1470" s="56" t="s">
        <v>484</v>
      </c>
      <c r="E1470" s="57" t="s">
        <v>64</v>
      </c>
      <c r="F1470" s="58">
        <v>18.899999999999999</v>
      </c>
      <c r="G1470" s="59">
        <v>18.899999999999999</v>
      </c>
      <c r="H1470" s="60">
        <v>3.7</v>
      </c>
      <c r="I1470" s="60">
        <v>1</v>
      </c>
      <c r="J1470" s="60">
        <f t="shared" si="47"/>
        <v>4.7</v>
      </c>
      <c r="K1470" s="139">
        <f t="shared" si="46"/>
        <v>88.83</v>
      </c>
      <c r="L1470" s="4"/>
    </row>
    <row r="1471" spans="1:12" ht="15" customHeight="1" thickBot="1" x14ac:dyDescent="0.3">
      <c r="A1471" s="140">
        <v>143002</v>
      </c>
      <c r="B1471" s="61" t="s">
        <v>61</v>
      </c>
      <c r="C1471" s="61">
        <v>200403</v>
      </c>
      <c r="D1471" s="62" t="s">
        <v>101</v>
      </c>
      <c r="E1471" s="63" t="s">
        <v>64</v>
      </c>
      <c r="F1471" s="64">
        <v>18.899999999999999</v>
      </c>
      <c r="G1471" s="65">
        <v>18.899999999999999</v>
      </c>
      <c r="H1471" s="66">
        <v>2.83</v>
      </c>
      <c r="I1471" s="66">
        <v>10</v>
      </c>
      <c r="J1471" s="66">
        <f t="shared" si="47"/>
        <v>12.83</v>
      </c>
      <c r="K1471" s="141">
        <f t="shared" si="46"/>
        <v>242.48699999999999</v>
      </c>
      <c r="L1471" s="4"/>
    </row>
    <row r="1472" spans="1:12" ht="20.100000000000001" customHeight="1" thickBot="1" x14ac:dyDescent="0.3">
      <c r="A1472" s="45" t="s">
        <v>1303</v>
      </c>
      <c r="B1472" s="46" t="s">
        <v>61</v>
      </c>
      <c r="C1472" s="47" t="s">
        <v>2</v>
      </c>
      <c r="D1472" s="48" t="s">
        <v>288</v>
      </c>
      <c r="E1472" s="49" t="s">
        <v>63</v>
      </c>
      <c r="F1472" s="50" t="s">
        <v>2</v>
      </c>
      <c r="G1472" s="46" t="s">
        <v>63</v>
      </c>
      <c r="H1472" s="51">
        <v>0</v>
      </c>
      <c r="I1472" s="51">
        <v>0</v>
      </c>
      <c r="J1472" s="52">
        <f>J1473</f>
        <v>39.57</v>
      </c>
      <c r="K1472" s="53">
        <f>K1473</f>
        <v>183.60479999999998</v>
      </c>
      <c r="L1472" s="4"/>
    </row>
    <row r="1473" spans="1:12" ht="30" customHeight="1" thickBot="1" x14ac:dyDescent="0.3">
      <c r="A1473" s="144">
        <v>144001</v>
      </c>
      <c r="B1473" s="71" t="s">
        <v>61</v>
      </c>
      <c r="C1473" s="71">
        <v>220059</v>
      </c>
      <c r="D1473" s="72" t="s">
        <v>1295</v>
      </c>
      <c r="E1473" s="73" t="s">
        <v>64</v>
      </c>
      <c r="F1473" s="74">
        <v>4.6399999999999997</v>
      </c>
      <c r="G1473" s="75">
        <v>4.6399999999999997</v>
      </c>
      <c r="H1473" s="76">
        <v>29.57</v>
      </c>
      <c r="I1473" s="76">
        <v>10</v>
      </c>
      <c r="J1473" s="76">
        <f t="shared" si="47"/>
        <v>39.57</v>
      </c>
      <c r="K1473" s="145">
        <f t="shared" si="46"/>
        <v>183.60479999999998</v>
      </c>
      <c r="L1473" s="4"/>
    </row>
    <row r="1474" spans="1:12" ht="20.100000000000001" customHeight="1" thickBot="1" x14ac:dyDescent="0.3">
      <c r="A1474" s="38">
        <v>15</v>
      </c>
      <c r="B1474" s="39" t="s">
        <v>61</v>
      </c>
      <c r="C1474" s="40" t="s">
        <v>2</v>
      </c>
      <c r="D1474" s="8" t="s">
        <v>37</v>
      </c>
      <c r="E1474" s="9" t="s">
        <v>62</v>
      </c>
      <c r="F1474" s="41">
        <v>1</v>
      </c>
      <c r="G1474" s="42">
        <v>1</v>
      </c>
      <c r="H1474" s="54">
        <v>0</v>
      </c>
      <c r="I1474" s="54">
        <v>0</v>
      </c>
      <c r="J1474" s="43">
        <f>J1475+J1478+J1480+J1486</f>
        <v>983.85</v>
      </c>
      <c r="K1474" s="44">
        <f>K1475+K1478+K1480+K1486</f>
        <v>16256.0101</v>
      </c>
      <c r="L1474" s="4"/>
    </row>
    <row r="1475" spans="1:12" ht="20.100000000000001" customHeight="1" thickBot="1" x14ac:dyDescent="0.3">
      <c r="A1475" s="45" t="s">
        <v>1312</v>
      </c>
      <c r="B1475" s="46" t="s">
        <v>61</v>
      </c>
      <c r="C1475" s="47" t="s">
        <v>2</v>
      </c>
      <c r="D1475" s="48" t="s">
        <v>288</v>
      </c>
      <c r="E1475" s="49" t="s">
        <v>63</v>
      </c>
      <c r="F1475" s="50" t="s">
        <v>2</v>
      </c>
      <c r="G1475" s="46" t="s">
        <v>63</v>
      </c>
      <c r="H1475" s="51">
        <v>0</v>
      </c>
      <c r="I1475" s="51">
        <v>0</v>
      </c>
      <c r="J1475" s="52">
        <f>J1476+J1477</f>
        <v>233.6</v>
      </c>
      <c r="K1475" s="53">
        <f>K1476+K1477</f>
        <v>8958.6767999999993</v>
      </c>
      <c r="L1475" s="4"/>
    </row>
    <row r="1476" spans="1:12" ht="15" customHeight="1" x14ac:dyDescent="0.25">
      <c r="A1476" s="138">
        <v>151001</v>
      </c>
      <c r="B1476" s="55" t="s">
        <v>61</v>
      </c>
      <c r="C1476" s="55">
        <v>220107</v>
      </c>
      <c r="D1476" s="56" t="s">
        <v>1316</v>
      </c>
      <c r="E1476" s="57" t="s">
        <v>79</v>
      </c>
      <c r="F1476" s="59">
        <v>6.13</v>
      </c>
      <c r="G1476" s="128">
        <v>6.13</v>
      </c>
      <c r="H1476" s="60">
        <v>175.64</v>
      </c>
      <c r="I1476" s="60">
        <v>20</v>
      </c>
      <c r="J1476" s="60">
        <f t="shared" si="47"/>
        <v>195.64</v>
      </c>
      <c r="K1476" s="139">
        <f t="shared" si="46"/>
        <v>1199.2731999999999</v>
      </c>
      <c r="L1476" s="4"/>
    </row>
    <row r="1477" spans="1:12" ht="15" customHeight="1" thickBot="1" x14ac:dyDescent="0.3">
      <c r="A1477" s="140">
        <v>151002</v>
      </c>
      <c r="B1477" s="61" t="s">
        <v>61</v>
      </c>
      <c r="C1477" s="61">
        <v>220060</v>
      </c>
      <c r="D1477" s="62" t="s">
        <v>1317</v>
      </c>
      <c r="E1477" s="63" t="s">
        <v>64</v>
      </c>
      <c r="F1477" s="64">
        <v>204.41</v>
      </c>
      <c r="G1477" s="65">
        <v>204.41</v>
      </c>
      <c r="H1477" s="66">
        <v>32.96</v>
      </c>
      <c r="I1477" s="66">
        <v>5</v>
      </c>
      <c r="J1477" s="66">
        <f t="shared" si="47"/>
        <v>37.96</v>
      </c>
      <c r="K1477" s="141">
        <f t="shared" si="46"/>
        <v>7759.4035999999996</v>
      </c>
      <c r="L1477" s="4"/>
    </row>
    <row r="1478" spans="1:12" ht="20.100000000000001" customHeight="1" thickBot="1" x14ac:dyDescent="0.3">
      <c r="A1478" s="45" t="s">
        <v>1313</v>
      </c>
      <c r="B1478" s="46" t="s">
        <v>61</v>
      </c>
      <c r="C1478" s="47" t="s">
        <v>2</v>
      </c>
      <c r="D1478" s="48" t="s">
        <v>85</v>
      </c>
      <c r="E1478" s="49" t="s">
        <v>63</v>
      </c>
      <c r="F1478" s="50" t="s">
        <v>2</v>
      </c>
      <c r="G1478" s="46" t="s">
        <v>63</v>
      </c>
      <c r="H1478" s="51">
        <v>0</v>
      </c>
      <c r="I1478" s="51">
        <v>0</v>
      </c>
      <c r="J1478" s="52">
        <f>J1479</f>
        <v>12.48</v>
      </c>
      <c r="K1478" s="53">
        <f>K1479</f>
        <v>2551.0367999999999</v>
      </c>
      <c r="L1478" s="4"/>
    </row>
    <row r="1479" spans="1:12" ht="45" customHeight="1" thickBot="1" x14ac:dyDescent="0.3">
      <c r="A1479" s="144">
        <v>152001</v>
      </c>
      <c r="B1479" s="109" t="s">
        <v>90</v>
      </c>
      <c r="C1479" s="109" t="s">
        <v>186</v>
      </c>
      <c r="D1479" s="72" t="s">
        <v>1318</v>
      </c>
      <c r="E1479" s="73" t="s">
        <v>64</v>
      </c>
      <c r="F1479" s="74">
        <v>204.41</v>
      </c>
      <c r="G1479" s="75">
        <v>204.41</v>
      </c>
      <c r="H1479" s="76">
        <v>11.48</v>
      </c>
      <c r="I1479" s="76">
        <v>1</v>
      </c>
      <c r="J1479" s="76">
        <f t="shared" si="47"/>
        <v>12.48</v>
      </c>
      <c r="K1479" s="145">
        <f t="shared" si="46"/>
        <v>2551.0367999999999</v>
      </c>
      <c r="L1479" s="4"/>
    </row>
    <row r="1480" spans="1:12" ht="20.100000000000001" customHeight="1" thickBot="1" x14ac:dyDescent="0.3">
      <c r="A1480" s="45" t="s">
        <v>1314</v>
      </c>
      <c r="B1480" s="46" t="s">
        <v>61</v>
      </c>
      <c r="C1480" s="47" t="s">
        <v>2</v>
      </c>
      <c r="D1480" s="48" t="s">
        <v>71</v>
      </c>
      <c r="E1480" s="49" t="s">
        <v>63</v>
      </c>
      <c r="F1480" s="50" t="s">
        <v>2</v>
      </c>
      <c r="G1480" s="46" t="s">
        <v>63</v>
      </c>
      <c r="H1480" s="51">
        <v>0</v>
      </c>
      <c r="I1480" s="51">
        <v>0</v>
      </c>
      <c r="J1480" s="52">
        <f>J1481+J1482+J1483+J1484+J1485</f>
        <v>724.43</v>
      </c>
      <c r="K1480" s="53">
        <f>K1481+K1482+K1483+K1484+K1485</f>
        <v>2291.7026999999998</v>
      </c>
      <c r="L1480" s="4"/>
    </row>
    <row r="1481" spans="1:12" ht="75" customHeight="1" x14ac:dyDescent="0.25">
      <c r="A1481" s="142">
        <v>153001</v>
      </c>
      <c r="B1481" s="67" t="s">
        <v>61</v>
      </c>
      <c r="C1481" s="67">
        <v>271713</v>
      </c>
      <c r="D1481" s="56" t="s">
        <v>1319</v>
      </c>
      <c r="E1481" s="17" t="s">
        <v>76</v>
      </c>
      <c r="F1481" s="69">
        <v>29.9</v>
      </c>
      <c r="G1481" s="16">
        <v>29.9</v>
      </c>
      <c r="H1481" s="70">
        <v>20.37</v>
      </c>
      <c r="I1481" s="70">
        <v>10</v>
      </c>
      <c r="J1481" s="70">
        <f t="shared" si="47"/>
        <v>30.37</v>
      </c>
      <c r="K1481" s="143">
        <f t="shared" si="46"/>
        <v>908.06299999999999</v>
      </c>
      <c r="L1481" s="4"/>
    </row>
    <row r="1482" spans="1:12" ht="45" customHeight="1" x14ac:dyDescent="0.25">
      <c r="A1482" s="142">
        <v>153002</v>
      </c>
      <c r="B1482" s="67" t="s">
        <v>61</v>
      </c>
      <c r="C1482" s="67">
        <v>261704</v>
      </c>
      <c r="D1482" s="68" t="s">
        <v>1320</v>
      </c>
      <c r="E1482" s="17" t="s">
        <v>62</v>
      </c>
      <c r="F1482" s="69">
        <v>2</v>
      </c>
      <c r="G1482" s="16">
        <v>2</v>
      </c>
      <c r="H1482" s="70">
        <v>35.61</v>
      </c>
      <c r="I1482" s="70">
        <v>6</v>
      </c>
      <c r="J1482" s="70">
        <f t="shared" si="47"/>
        <v>41.61</v>
      </c>
      <c r="K1482" s="143">
        <f t="shared" ref="K1482:K1539" si="48">G1482*J1482</f>
        <v>83.22</v>
      </c>
      <c r="L1482" s="4"/>
    </row>
    <row r="1483" spans="1:12" ht="60" customHeight="1" x14ac:dyDescent="0.25">
      <c r="A1483" s="142">
        <v>153003</v>
      </c>
      <c r="B1483" s="96" t="s">
        <v>90</v>
      </c>
      <c r="C1483" s="96" t="s">
        <v>195</v>
      </c>
      <c r="D1483" s="68" t="s">
        <v>1321</v>
      </c>
      <c r="E1483" s="17" t="s">
        <v>62</v>
      </c>
      <c r="F1483" s="69">
        <v>1</v>
      </c>
      <c r="G1483" s="16">
        <v>1</v>
      </c>
      <c r="H1483" s="70">
        <v>214.89</v>
      </c>
      <c r="I1483" s="70">
        <v>0</v>
      </c>
      <c r="J1483" s="70">
        <f t="shared" si="47"/>
        <v>214.89</v>
      </c>
      <c r="K1483" s="143">
        <f t="shared" si="48"/>
        <v>214.89</v>
      </c>
      <c r="L1483" s="4"/>
    </row>
    <row r="1484" spans="1:12" ht="60" customHeight="1" x14ac:dyDescent="0.25">
      <c r="A1484" s="142">
        <v>153004</v>
      </c>
      <c r="B1484" s="96" t="s">
        <v>90</v>
      </c>
      <c r="C1484" s="96" t="s">
        <v>196</v>
      </c>
      <c r="D1484" s="68" t="s">
        <v>1322</v>
      </c>
      <c r="E1484" s="17" t="s">
        <v>62</v>
      </c>
      <c r="F1484" s="69">
        <v>1</v>
      </c>
      <c r="G1484" s="16">
        <v>1</v>
      </c>
      <c r="H1484" s="70">
        <v>214.89</v>
      </c>
      <c r="I1484" s="70">
        <v>0</v>
      </c>
      <c r="J1484" s="70">
        <f t="shared" si="47"/>
        <v>214.89</v>
      </c>
      <c r="K1484" s="143">
        <f t="shared" si="48"/>
        <v>214.89</v>
      </c>
      <c r="L1484" s="4"/>
    </row>
    <row r="1485" spans="1:12" ht="15" customHeight="1" thickBot="1" x14ac:dyDescent="0.3">
      <c r="A1485" s="140">
        <v>153005</v>
      </c>
      <c r="B1485" s="61" t="s">
        <v>61</v>
      </c>
      <c r="C1485" s="61">
        <v>180318</v>
      </c>
      <c r="D1485" s="62" t="s">
        <v>1323</v>
      </c>
      <c r="E1485" s="63" t="s">
        <v>76</v>
      </c>
      <c r="F1485" s="64">
        <v>3.91</v>
      </c>
      <c r="G1485" s="65">
        <v>3.91</v>
      </c>
      <c r="H1485" s="66">
        <v>218.67</v>
      </c>
      <c r="I1485" s="66">
        <v>4</v>
      </c>
      <c r="J1485" s="66">
        <f t="shared" si="47"/>
        <v>222.67</v>
      </c>
      <c r="K1485" s="141">
        <f t="shared" si="48"/>
        <v>870.63969999999995</v>
      </c>
      <c r="L1485" s="4"/>
    </row>
    <row r="1486" spans="1:12" ht="20.100000000000001" customHeight="1" thickBot="1" x14ac:dyDescent="0.3">
      <c r="A1486" s="45" t="s">
        <v>1315</v>
      </c>
      <c r="B1486" s="46" t="s">
        <v>61</v>
      </c>
      <c r="C1486" s="47" t="s">
        <v>2</v>
      </c>
      <c r="D1486" s="48" t="s">
        <v>110</v>
      </c>
      <c r="E1486" s="49" t="s">
        <v>63</v>
      </c>
      <c r="F1486" s="50" t="s">
        <v>2</v>
      </c>
      <c r="G1486" s="46" t="s">
        <v>63</v>
      </c>
      <c r="H1486" s="51">
        <v>0</v>
      </c>
      <c r="I1486" s="51">
        <v>0</v>
      </c>
      <c r="J1486" s="52">
        <f>J1487+J1488</f>
        <v>13.34</v>
      </c>
      <c r="K1486" s="53">
        <f>K1487+K1488</f>
        <v>2454.5937999999996</v>
      </c>
      <c r="L1486" s="4"/>
    </row>
    <row r="1487" spans="1:12" ht="30" customHeight="1" x14ac:dyDescent="0.25">
      <c r="A1487" s="138">
        <v>154001</v>
      </c>
      <c r="B1487" s="55" t="s">
        <v>61</v>
      </c>
      <c r="C1487" s="55">
        <v>261703</v>
      </c>
      <c r="D1487" s="56" t="s">
        <v>1324</v>
      </c>
      <c r="E1487" s="57" t="s">
        <v>64</v>
      </c>
      <c r="F1487" s="58">
        <v>204.41</v>
      </c>
      <c r="G1487" s="59">
        <v>204.41</v>
      </c>
      <c r="H1487" s="60">
        <v>3.78</v>
      </c>
      <c r="I1487" s="60">
        <v>8</v>
      </c>
      <c r="J1487" s="60">
        <f t="shared" si="47"/>
        <v>11.78</v>
      </c>
      <c r="K1487" s="139">
        <f t="shared" si="48"/>
        <v>2407.9497999999999</v>
      </c>
      <c r="L1487" s="4"/>
    </row>
    <row r="1488" spans="1:12" ht="30" customHeight="1" thickBot="1" x14ac:dyDescent="0.3">
      <c r="A1488" s="140">
        <v>154002</v>
      </c>
      <c r="B1488" s="61" t="s">
        <v>65</v>
      </c>
      <c r="C1488" s="61">
        <v>102498</v>
      </c>
      <c r="D1488" s="62" t="s">
        <v>1325</v>
      </c>
      <c r="E1488" s="63" t="s">
        <v>76</v>
      </c>
      <c r="F1488" s="64">
        <v>29.9</v>
      </c>
      <c r="G1488" s="65">
        <v>29.9</v>
      </c>
      <c r="H1488" s="66">
        <v>0.56000000000000005</v>
      </c>
      <c r="I1488" s="66">
        <v>1</v>
      </c>
      <c r="J1488" s="66">
        <f t="shared" ref="J1488:J1545" si="49">H1488+I1488</f>
        <v>1.56</v>
      </c>
      <c r="K1488" s="141">
        <f t="shared" si="48"/>
        <v>46.643999999999998</v>
      </c>
      <c r="L1488" s="4"/>
    </row>
    <row r="1489" spans="1:12" ht="20.100000000000001" customHeight="1" thickBot="1" x14ac:dyDescent="0.3">
      <c r="A1489" s="38">
        <v>16</v>
      </c>
      <c r="B1489" s="39" t="s">
        <v>61</v>
      </c>
      <c r="C1489" s="40" t="s">
        <v>2</v>
      </c>
      <c r="D1489" s="8" t="s">
        <v>38</v>
      </c>
      <c r="E1489" s="9" t="s">
        <v>62</v>
      </c>
      <c r="F1489" s="41">
        <v>1</v>
      </c>
      <c r="G1489" s="42">
        <v>1</v>
      </c>
      <c r="H1489" s="54">
        <v>0</v>
      </c>
      <c r="I1489" s="54">
        <v>0</v>
      </c>
      <c r="J1489" s="43">
        <f>J1490+J1493+J1496</f>
        <v>500.67</v>
      </c>
      <c r="K1489" s="44">
        <f>K1490+K1493+K1496</f>
        <v>5772.9691999999995</v>
      </c>
      <c r="L1489" s="4"/>
    </row>
    <row r="1490" spans="1:12" ht="20.100000000000001" customHeight="1" thickBot="1" x14ac:dyDescent="0.3">
      <c r="A1490" s="45" t="s">
        <v>1326</v>
      </c>
      <c r="B1490" s="46" t="s">
        <v>61</v>
      </c>
      <c r="C1490" s="47" t="s">
        <v>2</v>
      </c>
      <c r="D1490" s="48" t="s">
        <v>288</v>
      </c>
      <c r="E1490" s="49" t="s">
        <v>63</v>
      </c>
      <c r="F1490" s="50" t="s">
        <v>2</v>
      </c>
      <c r="G1490" s="46" t="s">
        <v>63</v>
      </c>
      <c r="H1490" s="51">
        <v>0</v>
      </c>
      <c r="I1490" s="51">
        <v>0</v>
      </c>
      <c r="J1490" s="52">
        <f>J1491+J1492</f>
        <v>235.20999999999998</v>
      </c>
      <c r="K1490" s="53">
        <f>K1491+K1492</f>
        <v>2560.7968000000001</v>
      </c>
      <c r="L1490" s="4"/>
    </row>
    <row r="1491" spans="1:12" ht="15" customHeight="1" x14ac:dyDescent="0.25">
      <c r="A1491" s="138">
        <v>161001</v>
      </c>
      <c r="B1491" s="55" t="s">
        <v>61</v>
      </c>
      <c r="C1491" s="55">
        <v>220107</v>
      </c>
      <c r="D1491" s="56" t="s">
        <v>890</v>
      </c>
      <c r="E1491" s="57" t="s">
        <v>79</v>
      </c>
      <c r="F1491" s="58">
        <v>1.69</v>
      </c>
      <c r="G1491" s="59">
        <v>1.69</v>
      </c>
      <c r="H1491" s="60">
        <v>175.64</v>
      </c>
      <c r="I1491" s="60">
        <v>20</v>
      </c>
      <c r="J1491" s="60">
        <f t="shared" si="49"/>
        <v>195.64</v>
      </c>
      <c r="K1491" s="139">
        <f t="shared" si="48"/>
        <v>330.63159999999999</v>
      </c>
      <c r="L1491" s="4"/>
    </row>
    <row r="1492" spans="1:12" ht="30" customHeight="1" thickBot="1" x14ac:dyDescent="0.3">
      <c r="A1492" s="140">
        <v>161002</v>
      </c>
      <c r="B1492" s="61" t="s">
        <v>61</v>
      </c>
      <c r="C1492" s="61">
        <v>220059</v>
      </c>
      <c r="D1492" s="62" t="s">
        <v>1295</v>
      </c>
      <c r="E1492" s="63" t="s">
        <v>64</v>
      </c>
      <c r="F1492" s="64">
        <v>56.36</v>
      </c>
      <c r="G1492" s="65">
        <v>56.36</v>
      </c>
      <c r="H1492" s="66">
        <v>29.57</v>
      </c>
      <c r="I1492" s="66">
        <v>10</v>
      </c>
      <c r="J1492" s="66">
        <f t="shared" si="49"/>
        <v>39.57</v>
      </c>
      <c r="K1492" s="141">
        <f t="shared" si="48"/>
        <v>2230.1651999999999</v>
      </c>
      <c r="L1492" s="4"/>
    </row>
    <row r="1493" spans="1:12" ht="20.100000000000001" customHeight="1" thickBot="1" x14ac:dyDescent="0.3">
      <c r="A1493" s="45" t="s">
        <v>1327</v>
      </c>
      <c r="B1493" s="46" t="s">
        <v>61</v>
      </c>
      <c r="C1493" s="47" t="s">
        <v>2</v>
      </c>
      <c r="D1493" s="48" t="s">
        <v>71</v>
      </c>
      <c r="E1493" s="49" t="s">
        <v>63</v>
      </c>
      <c r="F1493" s="50" t="s">
        <v>2</v>
      </c>
      <c r="G1493" s="46" t="s">
        <v>63</v>
      </c>
      <c r="H1493" s="51">
        <v>0</v>
      </c>
      <c r="I1493" s="51">
        <v>0</v>
      </c>
      <c r="J1493" s="52">
        <f>J1494+J1495</f>
        <v>252.04</v>
      </c>
      <c r="K1493" s="53">
        <f>K1494+K1495</f>
        <v>2531.6055999999999</v>
      </c>
      <c r="L1493" s="4"/>
    </row>
    <row r="1494" spans="1:12" ht="75" customHeight="1" x14ac:dyDescent="0.25">
      <c r="A1494" s="142">
        <v>162001</v>
      </c>
      <c r="B1494" s="67" t="s">
        <v>61</v>
      </c>
      <c r="C1494" s="67">
        <v>271713</v>
      </c>
      <c r="D1494" s="56" t="s">
        <v>1319</v>
      </c>
      <c r="E1494" s="17" t="s">
        <v>76</v>
      </c>
      <c r="F1494" s="69">
        <v>10.15</v>
      </c>
      <c r="G1494" s="16">
        <v>10.15</v>
      </c>
      <c r="H1494" s="70">
        <v>20.37</v>
      </c>
      <c r="I1494" s="70">
        <v>10</v>
      </c>
      <c r="J1494" s="70">
        <f t="shared" si="49"/>
        <v>30.37</v>
      </c>
      <c r="K1494" s="143">
        <f t="shared" si="48"/>
        <v>308.25550000000004</v>
      </c>
      <c r="L1494" s="4"/>
    </row>
    <row r="1495" spans="1:12" ht="15" customHeight="1" thickBot="1" x14ac:dyDescent="0.3">
      <c r="A1495" s="140">
        <v>162002</v>
      </c>
      <c r="B1495" s="61" t="s">
        <v>61</v>
      </c>
      <c r="C1495" s="61">
        <v>180318</v>
      </c>
      <c r="D1495" s="62" t="s">
        <v>1323</v>
      </c>
      <c r="E1495" s="63" t="s">
        <v>76</v>
      </c>
      <c r="F1495" s="64">
        <v>10.029999999999999</v>
      </c>
      <c r="G1495" s="65">
        <v>10.029999999999999</v>
      </c>
      <c r="H1495" s="66">
        <v>218.67</v>
      </c>
      <c r="I1495" s="66">
        <v>3</v>
      </c>
      <c r="J1495" s="66">
        <f t="shared" si="49"/>
        <v>221.67</v>
      </c>
      <c r="K1495" s="141">
        <f t="shared" si="48"/>
        <v>2223.3500999999997</v>
      </c>
      <c r="L1495" s="4"/>
    </row>
    <row r="1496" spans="1:12" ht="20.100000000000001" customHeight="1" thickBot="1" x14ac:dyDescent="0.3">
      <c r="A1496" s="45" t="s">
        <v>1328</v>
      </c>
      <c r="B1496" s="46" t="s">
        <v>61</v>
      </c>
      <c r="C1496" s="47" t="s">
        <v>2</v>
      </c>
      <c r="D1496" s="48" t="s">
        <v>110</v>
      </c>
      <c r="E1496" s="49" t="s">
        <v>63</v>
      </c>
      <c r="F1496" s="50" t="s">
        <v>2</v>
      </c>
      <c r="G1496" s="46" t="s">
        <v>63</v>
      </c>
      <c r="H1496" s="51">
        <v>0</v>
      </c>
      <c r="I1496" s="51">
        <v>0</v>
      </c>
      <c r="J1496" s="52">
        <f>J1497+J1498</f>
        <v>13.42</v>
      </c>
      <c r="K1496" s="53">
        <f>K1497+K1498</f>
        <v>680.56679999999994</v>
      </c>
      <c r="L1496" s="4"/>
    </row>
    <row r="1497" spans="1:12" ht="30" customHeight="1" x14ac:dyDescent="0.25">
      <c r="A1497" s="138">
        <v>163001</v>
      </c>
      <c r="B1497" s="55" t="s">
        <v>61</v>
      </c>
      <c r="C1497" s="55">
        <v>261703</v>
      </c>
      <c r="D1497" s="56" t="s">
        <v>1324</v>
      </c>
      <c r="E1497" s="57" t="s">
        <v>64</v>
      </c>
      <c r="F1497" s="58">
        <v>56.36</v>
      </c>
      <c r="G1497" s="59">
        <v>56.36</v>
      </c>
      <c r="H1497" s="60">
        <v>3.78</v>
      </c>
      <c r="I1497" s="60">
        <v>8</v>
      </c>
      <c r="J1497" s="60">
        <f t="shared" si="49"/>
        <v>11.78</v>
      </c>
      <c r="K1497" s="139">
        <f t="shared" si="48"/>
        <v>663.92079999999999</v>
      </c>
      <c r="L1497" s="4"/>
    </row>
    <row r="1498" spans="1:12" ht="30" customHeight="1" thickBot="1" x14ac:dyDescent="0.3">
      <c r="A1498" s="140">
        <v>163002</v>
      </c>
      <c r="B1498" s="61" t="s">
        <v>65</v>
      </c>
      <c r="C1498" s="61">
        <v>102498</v>
      </c>
      <c r="D1498" s="62" t="s">
        <v>1325</v>
      </c>
      <c r="E1498" s="63" t="s">
        <v>76</v>
      </c>
      <c r="F1498" s="64">
        <v>10.15</v>
      </c>
      <c r="G1498" s="65">
        <v>10.15</v>
      </c>
      <c r="H1498" s="66">
        <v>0.56000000000000005</v>
      </c>
      <c r="I1498" s="66">
        <v>1.08</v>
      </c>
      <c r="J1498" s="66">
        <f t="shared" si="49"/>
        <v>1.6400000000000001</v>
      </c>
      <c r="K1498" s="141">
        <f t="shared" si="48"/>
        <v>16.646000000000001</v>
      </c>
      <c r="L1498" s="4"/>
    </row>
    <row r="1499" spans="1:12" ht="20.100000000000001" customHeight="1" thickBot="1" x14ac:dyDescent="0.3">
      <c r="A1499" s="38">
        <v>17</v>
      </c>
      <c r="B1499" s="39" t="s">
        <v>61</v>
      </c>
      <c r="C1499" s="40" t="s">
        <v>2</v>
      </c>
      <c r="D1499" s="8" t="s">
        <v>39</v>
      </c>
      <c r="E1499" s="9" t="s">
        <v>62</v>
      </c>
      <c r="F1499" s="41">
        <v>1</v>
      </c>
      <c r="G1499" s="42">
        <v>1</v>
      </c>
      <c r="H1499" s="54">
        <v>0</v>
      </c>
      <c r="I1499" s="54">
        <v>0</v>
      </c>
      <c r="J1499" s="43">
        <f>J1500</f>
        <v>2617.92</v>
      </c>
      <c r="K1499" s="44">
        <f>K1500</f>
        <v>30679.8436</v>
      </c>
      <c r="L1499" s="4"/>
    </row>
    <row r="1500" spans="1:12" ht="20.100000000000001" customHeight="1" thickBot="1" x14ac:dyDescent="0.3">
      <c r="A1500" s="45" t="s">
        <v>1329</v>
      </c>
      <c r="B1500" s="46" t="s">
        <v>61</v>
      </c>
      <c r="C1500" s="47" t="s">
        <v>2</v>
      </c>
      <c r="D1500" s="48" t="s">
        <v>71</v>
      </c>
      <c r="E1500" s="49" t="s">
        <v>63</v>
      </c>
      <c r="F1500" s="50" t="s">
        <v>2</v>
      </c>
      <c r="G1500" s="46" t="s">
        <v>63</v>
      </c>
      <c r="H1500" s="51">
        <v>0</v>
      </c>
      <c r="I1500" s="51">
        <v>0</v>
      </c>
      <c r="J1500" s="52">
        <f>J1501+J1502+J1503+J1504+J1505</f>
        <v>2617.92</v>
      </c>
      <c r="K1500" s="53">
        <f>K1501+K1502+K1503+K1504+K1505</f>
        <v>30679.8436</v>
      </c>
      <c r="L1500" s="4"/>
    </row>
    <row r="1501" spans="1:12" ht="30" customHeight="1" x14ac:dyDescent="0.25">
      <c r="A1501" s="138">
        <v>171001</v>
      </c>
      <c r="B1501" s="55" t="s">
        <v>65</v>
      </c>
      <c r="C1501" s="55">
        <v>103946</v>
      </c>
      <c r="D1501" s="56" t="s">
        <v>1330</v>
      </c>
      <c r="E1501" s="57" t="s">
        <v>64</v>
      </c>
      <c r="F1501" s="58">
        <v>1442.21</v>
      </c>
      <c r="G1501" s="59">
        <v>1442.21</v>
      </c>
      <c r="H1501" s="60">
        <v>16.16</v>
      </c>
      <c r="I1501" s="60">
        <v>1</v>
      </c>
      <c r="J1501" s="60">
        <f t="shared" si="49"/>
        <v>17.16</v>
      </c>
      <c r="K1501" s="139">
        <f t="shared" si="48"/>
        <v>24748.3236</v>
      </c>
      <c r="L1501" s="4"/>
    </row>
    <row r="1502" spans="1:12" ht="30" customHeight="1" x14ac:dyDescent="0.25">
      <c r="A1502" s="142">
        <v>171002</v>
      </c>
      <c r="B1502" s="67" t="s">
        <v>65</v>
      </c>
      <c r="C1502" s="67">
        <v>98510</v>
      </c>
      <c r="D1502" s="68" t="s">
        <v>1331</v>
      </c>
      <c r="E1502" s="17" t="s">
        <v>62</v>
      </c>
      <c r="F1502" s="69">
        <v>9</v>
      </c>
      <c r="G1502" s="16">
        <v>9</v>
      </c>
      <c r="H1502" s="70">
        <v>58.52</v>
      </c>
      <c r="I1502" s="70">
        <v>10</v>
      </c>
      <c r="J1502" s="70">
        <f t="shared" si="49"/>
        <v>68.52000000000001</v>
      </c>
      <c r="K1502" s="143">
        <f t="shared" si="48"/>
        <v>616.68000000000006</v>
      </c>
      <c r="L1502" s="4"/>
    </row>
    <row r="1503" spans="1:12" ht="45" customHeight="1" x14ac:dyDescent="0.25">
      <c r="A1503" s="142">
        <v>171003</v>
      </c>
      <c r="B1503" s="67" t="s">
        <v>65</v>
      </c>
      <c r="C1503" s="67">
        <v>98511</v>
      </c>
      <c r="D1503" s="68" t="s">
        <v>1332</v>
      </c>
      <c r="E1503" s="17" t="s">
        <v>62</v>
      </c>
      <c r="F1503" s="69">
        <v>16</v>
      </c>
      <c r="G1503" s="16">
        <v>16</v>
      </c>
      <c r="H1503" s="70">
        <v>116.86</v>
      </c>
      <c r="I1503" s="70">
        <v>10</v>
      </c>
      <c r="J1503" s="70">
        <f t="shared" si="49"/>
        <v>126.86</v>
      </c>
      <c r="K1503" s="143">
        <f t="shared" si="48"/>
        <v>2029.76</v>
      </c>
      <c r="L1503" s="4"/>
    </row>
    <row r="1504" spans="1:12" ht="15" customHeight="1" x14ac:dyDescent="0.25">
      <c r="A1504" s="142">
        <v>171004</v>
      </c>
      <c r="B1504" s="67" t="s">
        <v>65</v>
      </c>
      <c r="C1504" s="67">
        <v>98509</v>
      </c>
      <c r="D1504" s="68" t="s">
        <v>1333</v>
      </c>
      <c r="E1504" s="17" t="s">
        <v>62</v>
      </c>
      <c r="F1504" s="69">
        <v>20</v>
      </c>
      <c r="G1504" s="16">
        <v>20</v>
      </c>
      <c r="H1504" s="70">
        <v>45.3</v>
      </c>
      <c r="I1504" s="70">
        <v>1</v>
      </c>
      <c r="J1504" s="70">
        <f t="shared" si="49"/>
        <v>46.3</v>
      </c>
      <c r="K1504" s="143">
        <f t="shared" si="48"/>
        <v>926</v>
      </c>
      <c r="L1504" s="4"/>
    </row>
    <row r="1505" spans="1:12" ht="30" customHeight="1" thickBot="1" x14ac:dyDescent="0.3">
      <c r="A1505" s="140">
        <v>171005</v>
      </c>
      <c r="B1505" s="61" t="s">
        <v>61</v>
      </c>
      <c r="C1505" s="61">
        <v>270802</v>
      </c>
      <c r="D1505" s="62" t="s">
        <v>1334</v>
      </c>
      <c r="E1505" s="63" t="s">
        <v>121</v>
      </c>
      <c r="F1505" s="64">
        <v>1</v>
      </c>
      <c r="G1505" s="65">
        <v>1</v>
      </c>
      <c r="H1505" s="66">
        <v>2309.08</v>
      </c>
      <c r="I1505" s="66">
        <v>50</v>
      </c>
      <c r="J1505" s="66">
        <f t="shared" si="49"/>
        <v>2359.08</v>
      </c>
      <c r="K1505" s="141">
        <f t="shared" si="48"/>
        <v>2359.08</v>
      </c>
      <c r="L1505" s="4"/>
    </row>
    <row r="1506" spans="1:12" ht="20.100000000000001" customHeight="1" thickBot="1" x14ac:dyDescent="0.3">
      <c r="A1506" s="38">
        <v>18</v>
      </c>
      <c r="B1506" s="39" t="s">
        <v>61</v>
      </c>
      <c r="C1506" s="40" t="s">
        <v>2</v>
      </c>
      <c r="D1506" s="8" t="s">
        <v>40</v>
      </c>
      <c r="E1506" s="9" t="s">
        <v>62</v>
      </c>
      <c r="F1506" s="41">
        <v>1</v>
      </c>
      <c r="G1506" s="42">
        <v>1</v>
      </c>
      <c r="H1506" s="54">
        <v>0</v>
      </c>
      <c r="I1506" s="54">
        <v>0</v>
      </c>
      <c r="J1506" s="43">
        <f>J1507+J1509+J1513</f>
        <v>227.01</v>
      </c>
      <c r="K1506" s="44">
        <f>K1507+K1509+K1513</f>
        <v>141083.73259999999</v>
      </c>
      <c r="L1506" s="4"/>
    </row>
    <row r="1507" spans="1:12" ht="20.100000000000001" customHeight="1" thickBot="1" x14ac:dyDescent="0.3">
      <c r="A1507" s="45" t="s">
        <v>1335</v>
      </c>
      <c r="B1507" s="46" t="s">
        <v>61</v>
      </c>
      <c r="C1507" s="47" t="s">
        <v>2</v>
      </c>
      <c r="D1507" s="48" t="s">
        <v>71</v>
      </c>
      <c r="E1507" s="49" t="s">
        <v>63</v>
      </c>
      <c r="F1507" s="50" t="s">
        <v>2</v>
      </c>
      <c r="G1507" s="46" t="s">
        <v>63</v>
      </c>
      <c r="H1507" s="51">
        <v>0</v>
      </c>
      <c r="I1507" s="51">
        <v>0</v>
      </c>
      <c r="J1507" s="52">
        <f>J1508</f>
        <v>104.28</v>
      </c>
      <c r="K1507" s="53">
        <f>K1508</f>
        <v>97342.251600000003</v>
      </c>
      <c r="L1507" s="4"/>
    </row>
    <row r="1508" spans="1:12" ht="45" customHeight="1" thickBot="1" x14ac:dyDescent="0.3">
      <c r="A1508" s="144">
        <v>181001</v>
      </c>
      <c r="B1508" s="109" t="s">
        <v>90</v>
      </c>
      <c r="C1508" s="109" t="s">
        <v>197</v>
      </c>
      <c r="D1508" s="72" t="s">
        <v>1338</v>
      </c>
      <c r="E1508" s="73" t="s">
        <v>64</v>
      </c>
      <c r="F1508" s="74">
        <v>933.47</v>
      </c>
      <c r="G1508" s="75">
        <v>933.47</v>
      </c>
      <c r="H1508" s="76">
        <v>84.28</v>
      </c>
      <c r="I1508" s="76">
        <v>20</v>
      </c>
      <c r="J1508" s="76">
        <f t="shared" si="49"/>
        <v>104.28</v>
      </c>
      <c r="K1508" s="145">
        <f t="shared" si="48"/>
        <v>97342.251600000003</v>
      </c>
      <c r="L1508" s="4"/>
    </row>
    <row r="1509" spans="1:12" ht="20.100000000000001" customHeight="1" thickBot="1" x14ac:dyDescent="0.3">
      <c r="A1509" s="45" t="s">
        <v>1336</v>
      </c>
      <c r="B1509" s="46" t="s">
        <v>61</v>
      </c>
      <c r="C1509" s="47" t="s">
        <v>2</v>
      </c>
      <c r="D1509" s="48" t="s">
        <v>285</v>
      </c>
      <c r="E1509" s="49" t="s">
        <v>63</v>
      </c>
      <c r="F1509" s="50" t="s">
        <v>2</v>
      </c>
      <c r="G1509" s="46" t="s">
        <v>63</v>
      </c>
      <c r="H1509" s="51">
        <v>0</v>
      </c>
      <c r="I1509" s="51">
        <v>0</v>
      </c>
      <c r="J1509" s="52">
        <f>J1510+J1511+J1512</f>
        <v>53.5</v>
      </c>
      <c r="K1509" s="53">
        <f>K1510+K1511+K1512</f>
        <v>27307.567000000003</v>
      </c>
      <c r="L1509" s="4"/>
    </row>
    <row r="1510" spans="1:12" ht="15" customHeight="1" x14ac:dyDescent="0.25">
      <c r="A1510" s="138">
        <v>182001</v>
      </c>
      <c r="B1510" s="55" t="s">
        <v>61</v>
      </c>
      <c r="C1510" s="55">
        <v>200150</v>
      </c>
      <c r="D1510" s="56" t="s">
        <v>484</v>
      </c>
      <c r="E1510" s="57" t="s">
        <v>64</v>
      </c>
      <c r="F1510" s="58">
        <v>1866.95</v>
      </c>
      <c r="G1510" s="59">
        <v>1866.95</v>
      </c>
      <c r="H1510" s="60">
        <v>3.7</v>
      </c>
      <c r="I1510" s="60">
        <v>1</v>
      </c>
      <c r="J1510" s="60">
        <f t="shared" si="49"/>
        <v>4.7</v>
      </c>
      <c r="K1510" s="139">
        <f t="shared" si="48"/>
        <v>8774.6650000000009</v>
      </c>
      <c r="L1510" s="4"/>
    </row>
    <row r="1511" spans="1:12" ht="15" customHeight="1" x14ac:dyDescent="0.25">
      <c r="A1511" s="142">
        <v>182002</v>
      </c>
      <c r="B1511" s="67" t="s">
        <v>61</v>
      </c>
      <c r="C1511" s="67">
        <v>200403</v>
      </c>
      <c r="D1511" s="68" t="s">
        <v>101</v>
      </c>
      <c r="E1511" s="17" t="s">
        <v>64</v>
      </c>
      <c r="F1511" s="69">
        <v>1866.95</v>
      </c>
      <c r="G1511" s="16">
        <v>1866.95</v>
      </c>
      <c r="H1511" s="70">
        <v>2.83</v>
      </c>
      <c r="I1511" s="70">
        <v>5</v>
      </c>
      <c r="J1511" s="70">
        <f t="shared" si="49"/>
        <v>7.83</v>
      </c>
      <c r="K1511" s="143">
        <f t="shared" si="48"/>
        <v>14618.218500000001</v>
      </c>
      <c r="L1511" s="4"/>
    </row>
    <row r="1512" spans="1:12" ht="45" customHeight="1" thickBot="1" x14ac:dyDescent="0.3">
      <c r="A1512" s="140">
        <v>182003</v>
      </c>
      <c r="B1512" s="61" t="s">
        <v>61</v>
      </c>
      <c r="C1512" s="61">
        <v>201410</v>
      </c>
      <c r="D1512" s="62" t="s">
        <v>1340</v>
      </c>
      <c r="E1512" s="63" t="s">
        <v>64</v>
      </c>
      <c r="F1512" s="64">
        <v>95.55</v>
      </c>
      <c r="G1512" s="65">
        <v>95.55</v>
      </c>
      <c r="H1512" s="66">
        <v>20.97</v>
      </c>
      <c r="I1512" s="66">
        <v>20</v>
      </c>
      <c r="J1512" s="66">
        <f t="shared" si="49"/>
        <v>40.97</v>
      </c>
      <c r="K1512" s="141">
        <f t="shared" si="48"/>
        <v>3914.6834999999996</v>
      </c>
      <c r="L1512" s="4"/>
    </row>
    <row r="1513" spans="1:12" ht="20.100000000000001" customHeight="1" thickBot="1" x14ac:dyDescent="0.3">
      <c r="A1513" s="45" t="s">
        <v>1337</v>
      </c>
      <c r="B1513" s="46" t="s">
        <v>61</v>
      </c>
      <c r="C1513" s="47" t="s">
        <v>2</v>
      </c>
      <c r="D1513" s="48" t="s">
        <v>110</v>
      </c>
      <c r="E1513" s="49" t="s">
        <v>63</v>
      </c>
      <c r="F1513" s="50" t="s">
        <v>2</v>
      </c>
      <c r="G1513" s="46" t="s">
        <v>63</v>
      </c>
      <c r="H1513" s="51">
        <v>0</v>
      </c>
      <c r="I1513" s="51">
        <v>0</v>
      </c>
      <c r="J1513" s="52">
        <f>J1514+J1515+J1516</f>
        <v>69.22999999999999</v>
      </c>
      <c r="K1513" s="53">
        <f>K1514+K1515+K1516</f>
        <v>16433.914000000001</v>
      </c>
      <c r="L1513" s="4"/>
    </row>
    <row r="1514" spans="1:12" ht="15" customHeight="1" x14ac:dyDescent="0.25">
      <c r="A1514" s="138">
        <v>183001</v>
      </c>
      <c r="B1514" s="55" t="s">
        <v>61</v>
      </c>
      <c r="C1514" s="55">
        <v>261000</v>
      </c>
      <c r="D1514" s="56" t="s">
        <v>500</v>
      </c>
      <c r="E1514" s="57" t="s">
        <v>64</v>
      </c>
      <c r="F1514" s="58">
        <v>1866.95</v>
      </c>
      <c r="G1514" s="59">
        <v>1866.95</v>
      </c>
      <c r="H1514" s="60">
        <v>5.18</v>
      </c>
      <c r="I1514" s="60">
        <v>3</v>
      </c>
      <c r="J1514" s="60">
        <f t="shared" si="49"/>
        <v>8.18</v>
      </c>
      <c r="K1514" s="139">
        <f t="shared" si="48"/>
        <v>15271.651</v>
      </c>
      <c r="L1514" s="4"/>
    </row>
    <row r="1515" spans="1:12" ht="15" customHeight="1" x14ac:dyDescent="0.25">
      <c r="A1515" s="142">
        <v>183002</v>
      </c>
      <c r="B1515" s="67" t="s">
        <v>61</v>
      </c>
      <c r="C1515" s="67">
        <v>261000</v>
      </c>
      <c r="D1515" s="68" t="s">
        <v>500</v>
      </c>
      <c r="E1515" s="17" t="s">
        <v>64</v>
      </c>
      <c r="F1515" s="69">
        <v>95.55</v>
      </c>
      <c r="G1515" s="16">
        <v>95.55</v>
      </c>
      <c r="H1515" s="70">
        <v>5.18</v>
      </c>
      <c r="I1515" s="70">
        <v>3</v>
      </c>
      <c r="J1515" s="70">
        <f t="shared" si="49"/>
        <v>8.18</v>
      </c>
      <c r="K1515" s="143">
        <f t="shared" si="48"/>
        <v>781.59899999999993</v>
      </c>
      <c r="L1515" s="4"/>
    </row>
    <row r="1516" spans="1:12" ht="30" customHeight="1" thickBot="1" x14ac:dyDescent="0.3">
      <c r="A1516" s="140">
        <v>183003</v>
      </c>
      <c r="B1516" s="97" t="s">
        <v>90</v>
      </c>
      <c r="C1516" s="97" t="s">
        <v>198</v>
      </c>
      <c r="D1516" s="62" t="s">
        <v>1339</v>
      </c>
      <c r="E1516" s="63" t="s">
        <v>64</v>
      </c>
      <c r="F1516" s="64">
        <v>7.2</v>
      </c>
      <c r="G1516" s="65">
        <v>7.2</v>
      </c>
      <c r="H1516" s="66">
        <v>2.87</v>
      </c>
      <c r="I1516" s="66">
        <v>50</v>
      </c>
      <c r="J1516" s="66">
        <f t="shared" si="49"/>
        <v>52.87</v>
      </c>
      <c r="K1516" s="141">
        <f t="shared" si="48"/>
        <v>380.66399999999999</v>
      </c>
      <c r="L1516" s="4"/>
    </row>
    <row r="1517" spans="1:12" ht="20.100000000000001" customHeight="1" thickBot="1" x14ac:dyDescent="0.3">
      <c r="A1517" s="38">
        <v>19</v>
      </c>
      <c r="B1517" s="39" t="s">
        <v>61</v>
      </c>
      <c r="C1517" s="40" t="s">
        <v>2</v>
      </c>
      <c r="D1517" s="8" t="s">
        <v>41</v>
      </c>
      <c r="E1517" s="9" t="s">
        <v>62</v>
      </c>
      <c r="F1517" s="41">
        <v>1</v>
      </c>
      <c r="G1517" s="42">
        <v>1</v>
      </c>
      <c r="H1517" s="54">
        <v>0</v>
      </c>
      <c r="I1517" s="54">
        <v>0</v>
      </c>
      <c r="J1517" s="43">
        <f>J1518+J1522</f>
        <v>1225.05</v>
      </c>
      <c r="K1517" s="44">
        <f>K1518+K1522</f>
        <v>10228.657999999999</v>
      </c>
      <c r="L1517" s="4"/>
    </row>
    <row r="1518" spans="1:12" ht="20.100000000000001" customHeight="1" thickBot="1" x14ac:dyDescent="0.3">
      <c r="A1518" s="45" t="s">
        <v>1341</v>
      </c>
      <c r="B1518" s="46" t="s">
        <v>61</v>
      </c>
      <c r="C1518" s="47" t="s">
        <v>2</v>
      </c>
      <c r="D1518" s="48" t="s">
        <v>282</v>
      </c>
      <c r="E1518" s="49" t="s">
        <v>63</v>
      </c>
      <c r="F1518" s="50" t="s">
        <v>2</v>
      </c>
      <c r="G1518" s="46" t="s">
        <v>63</v>
      </c>
      <c r="H1518" s="51">
        <v>0</v>
      </c>
      <c r="I1518" s="51">
        <v>0</v>
      </c>
      <c r="J1518" s="52">
        <f>J1519+J1520+J1521</f>
        <v>1204.07</v>
      </c>
      <c r="K1518" s="53">
        <f>K1519+K1520+K1521</f>
        <v>8843.9779999999992</v>
      </c>
      <c r="L1518" s="4"/>
    </row>
    <row r="1519" spans="1:12" ht="30" customHeight="1" x14ac:dyDescent="0.25">
      <c r="A1519" s="138">
        <v>191001</v>
      </c>
      <c r="B1519" s="55" t="s">
        <v>61</v>
      </c>
      <c r="C1519" s="55">
        <v>180309</v>
      </c>
      <c r="D1519" s="56" t="s">
        <v>1343</v>
      </c>
      <c r="E1519" s="57" t="s">
        <v>64</v>
      </c>
      <c r="F1519" s="58">
        <v>6.6</v>
      </c>
      <c r="G1519" s="59">
        <v>6.6</v>
      </c>
      <c r="H1519" s="60">
        <v>387.78</v>
      </c>
      <c r="I1519" s="60">
        <v>20</v>
      </c>
      <c r="J1519" s="60">
        <f t="shared" si="49"/>
        <v>407.78</v>
      </c>
      <c r="K1519" s="139">
        <f t="shared" si="48"/>
        <v>2691.3479999999995</v>
      </c>
      <c r="L1519" s="4"/>
    </row>
    <row r="1520" spans="1:12" ht="30" customHeight="1" x14ac:dyDescent="0.25">
      <c r="A1520" s="142">
        <v>191002</v>
      </c>
      <c r="B1520" s="67" t="s">
        <v>61</v>
      </c>
      <c r="C1520" s="67">
        <v>180309</v>
      </c>
      <c r="D1520" s="68" t="s">
        <v>1343</v>
      </c>
      <c r="E1520" s="17" t="s">
        <v>64</v>
      </c>
      <c r="F1520" s="69">
        <v>8.8000000000000007</v>
      </c>
      <c r="G1520" s="16">
        <v>8.8000000000000007</v>
      </c>
      <c r="H1520" s="70">
        <v>387.78</v>
      </c>
      <c r="I1520" s="70">
        <v>20</v>
      </c>
      <c r="J1520" s="70">
        <f t="shared" si="49"/>
        <v>407.78</v>
      </c>
      <c r="K1520" s="143">
        <f t="shared" si="48"/>
        <v>3588.4639999999999</v>
      </c>
      <c r="L1520" s="4"/>
    </row>
    <row r="1521" spans="1:12" ht="30" customHeight="1" thickBot="1" x14ac:dyDescent="0.3">
      <c r="A1521" s="140">
        <v>191003</v>
      </c>
      <c r="B1521" s="61" t="s">
        <v>61</v>
      </c>
      <c r="C1521" s="61">
        <v>180307</v>
      </c>
      <c r="D1521" s="62" t="s">
        <v>1344</v>
      </c>
      <c r="E1521" s="63" t="s">
        <v>64</v>
      </c>
      <c r="F1521" s="64">
        <v>6.6</v>
      </c>
      <c r="G1521" s="65">
        <v>6.6</v>
      </c>
      <c r="H1521" s="66">
        <v>368.51</v>
      </c>
      <c r="I1521" s="66">
        <v>20</v>
      </c>
      <c r="J1521" s="66">
        <f t="shared" si="49"/>
        <v>388.51</v>
      </c>
      <c r="K1521" s="141">
        <f t="shared" si="48"/>
        <v>2564.1659999999997</v>
      </c>
      <c r="L1521" s="4"/>
    </row>
    <row r="1522" spans="1:12" ht="20.100000000000001" customHeight="1" thickBot="1" x14ac:dyDescent="0.3">
      <c r="A1522" s="45" t="s">
        <v>1342</v>
      </c>
      <c r="B1522" s="46" t="s">
        <v>61</v>
      </c>
      <c r="C1522" s="47" t="s">
        <v>2</v>
      </c>
      <c r="D1522" s="48" t="s">
        <v>110</v>
      </c>
      <c r="E1522" s="49" t="s">
        <v>63</v>
      </c>
      <c r="F1522" s="50" t="s">
        <v>2</v>
      </c>
      <c r="G1522" s="46" t="s">
        <v>63</v>
      </c>
      <c r="H1522" s="51">
        <v>0</v>
      </c>
      <c r="I1522" s="51">
        <v>0</v>
      </c>
      <c r="J1522" s="52">
        <f>J1523</f>
        <v>20.98</v>
      </c>
      <c r="K1522" s="53">
        <f>K1523</f>
        <v>1384.68</v>
      </c>
      <c r="L1522" s="4"/>
    </row>
    <row r="1523" spans="1:12" ht="30" customHeight="1" thickBot="1" x14ac:dyDescent="0.3">
      <c r="A1523" s="144">
        <v>192001</v>
      </c>
      <c r="B1523" s="71" t="s">
        <v>61</v>
      </c>
      <c r="C1523" s="71">
        <v>261602</v>
      </c>
      <c r="D1523" s="72" t="s">
        <v>504</v>
      </c>
      <c r="E1523" s="73" t="s">
        <v>64</v>
      </c>
      <c r="F1523" s="74">
        <v>66</v>
      </c>
      <c r="G1523" s="75">
        <v>66</v>
      </c>
      <c r="H1523" s="76">
        <v>10.98</v>
      </c>
      <c r="I1523" s="76">
        <v>10</v>
      </c>
      <c r="J1523" s="76">
        <f t="shared" si="49"/>
        <v>20.98</v>
      </c>
      <c r="K1523" s="145">
        <f t="shared" si="48"/>
        <v>1384.68</v>
      </c>
      <c r="L1523" s="4"/>
    </row>
    <row r="1524" spans="1:12" ht="20.100000000000001" customHeight="1" thickBot="1" x14ac:dyDescent="0.3">
      <c r="A1524" s="38">
        <v>20</v>
      </c>
      <c r="B1524" s="39" t="s">
        <v>61</v>
      </c>
      <c r="C1524" s="40" t="s">
        <v>2</v>
      </c>
      <c r="D1524" s="8" t="s">
        <v>42</v>
      </c>
      <c r="E1524" s="9" t="s">
        <v>62</v>
      </c>
      <c r="F1524" s="41">
        <v>1</v>
      </c>
      <c r="G1524" s="42">
        <v>1</v>
      </c>
      <c r="H1524" s="54">
        <v>0</v>
      </c>
      <c r="I1524" s="54">
        <v>0</v>
      </c>
      <c r="J1524" s="43">
        <f>J1525+J1528+J1532+J1534</f>
        <v>405.35999999999996</v>
      </c>
      <c r="K1524" s="44">
        <f>K1525+K1528+K1532+K1534</f>
        <v>91690.952799999985</v>
      </c>
      <c r="L1524" s="4"/>
    </row>
    <row r="1525" spans="1:12" ht="20.100000000000001" customHeight="1" thickBot="1" x14ac:dyDescent="0.3">
      <c r="A1525" s="45" t="s">
        <v>1345</v>
      </c>
      <c r="B1525" s="46" t="s">
        <v>61</v>
      </c>
      <c r="C1525" s="47" t="s">
        <v>2</v>
      </c>
      <c r="D1525" s="48" t="s">
        <v>77</v>
      </c>
      <c r="E1525" s="49" t="s">
        <v>63</v>
      </c>
      <c r="F1525" s="50" t="s">
        <v>2</v>
      </c>
      <c r="G1525" s="46" t="s">
        <v>63</v>
      </c>
      <c r="H1525" s="51">
        <v>0</v>
      </c>
      <c r="I1525" s="51">
        <v>0</v>
      </c>
      <c r="J1525" s="52">
        <f>J1526+J1527</f>
        <v>4.93</v>
      </c>
      <c r="K1525" s="53">
        <f>K1526+K1527</f>
        <v>6074.5981000000002</v>
      </c>
      <c r="L1525" s="4"/>
    </row>
    <row r="1526" spans="1:12" ht="30" customHeight="1" x14ac:dyDescent="0.25">
      <c r="A1526" s="138">
        <v>201001</v>
      </c>
      <c r="B1526" s="55" t="s">
        <v>61</v>
      </c>
      <c r="C1526" s="55">
        <v>41140</v>
      </c>
      <c r="D1526" s="56" t="s">
        <v>414</v>
      </c>
      <c r="E1526" s="57" t="s">
        <v>64</v>
      </c>
      <c r="F1526" s="58">
        <v>1232.17</v>
      </c>
      <c r="G1526" s="59">
        <v>1232.17</v>
      </c>
      <c r="H1526" s="60">
        <v>0</v>
      </c>
      <c r="I1526" s="60">
        <v>1</v>
      </c>
      <c r="J1526" s="60">
        <f t="shared" si="49"/>
        <v>1</v>
      </c>
      <c r="K1526" s="139">
        <f t="shared" si="48"/>
        <v>1232.17</v>
      </c>
      <c r="L1526" s="4"/>
    </row>
    <row r="1527" spans="1:12" ht="30" customHeight="1" thickBot="1" x14ac:dyDescent="0.3">
      <c r="A1527" s="140">
        <v>201002</v>
      </c>
      <c r="B1527" s="61" t="s">
        <v>61</v>
      </c>
      <c r="C1527" s="61">
        <v>41013</v>
      </c>
      <c r="D1527" s="62" t="s">
        <v>1195</v>
      </c>
      <c r="E1527" s="63" t="s">
        <v>79</v>
      </c>
      <c r="F1527" s="64">
        <v>1232.17</v>
      </c>
      <c r="G1527" s="65">
        <v>1232.17</v>
      </c>
      <c r="H1527" s="66">
        <v>1.93</v>
      </c>
      <c r="I1527" s="66">
        <v>2</v>
      </c>
      <c r="J1527" s="66">
        <f t="shared" si="49"/>
        <v>3.9299999999999997</v>
      </c>
      <c r="K1527" s="141">
        <f t="shared" si="48"/>
        <v>4842.4281000000001</v>
      </c>
      <c r="L1527" s="4"/>
    </row>
    <row r="1528" spans="1:12" ht="20.100000000000001" customHeight="1" thickBot="1" x14ac:dyDescent="0.3">
      <c r="A1528" s="45" t="s">
        <v>1346</v>
      </c>
      <c r="B1528" s="46" t="s">
        <v>61</v>
      </c>
      <c r="C1528" s="47" t="s">
        <v>2</v>
      </c>
      <c r="D1528" s="48" t="s">
        <v>288</v>
      </c>
      <c r="E1528" s="49" t="s">
        <v>63</v>
      </c>
      <c r="F1528" s="50" t="s">
        <v>2</v>
      </c>
      <c r="G1528" s="46" t="s">
        <v>63</v>
      </c>
      <c r="H1528" s="51">
        <v>0</v>
      </c>
      <c r="I1528" s="51">
        <v>0</v>
      </c>
      <c r="J1528" s="52">
        <f>J1529+J1530+J1531</f>
        <v>364.71999999999997</v>
      </c>
      <c r="K1528" s="53">
        <f>K1529+K1530+K1531</f>
        <v>64638.146799999995</v>
      </c>
      <c r="L1528" s="4"/>
    </row>
    <row r="1529" spans="1:12" ht="15" customHeight="1" x14ac:dyDescent="0.25">
      <c r="A1529" s="138">
        <v>202001</v>
      </c>
      <c r="B1529" s="55" t="s">
        <v>61</v>
      </c>
      <c r="C1529" s="55">
        <v>220107</v>
      </c>
      <c r="D1529" s="56" t="s">
        <v>890</v>
      </c>
      <c r="E1529" s="57" t="s">
        <v>79</v>
      </c>
      <c r="F1529" s="58">
        <v>36.96</v>
      </c>
      <c r="G1529" s="59">
        <v>36.96</v>
      </c>
      <c r="H1529" s="60">
        <v>175.64</v>
      </c>
      <c r="I1529" s="60">
        <v>10</v>
      </c>
      <c r="J1529" s="60">
        <f t="shared" si="49"/>
        <v>185.64</v>
      </c>
      <c r="K1529" s="139">
        <f t="shared" si="48"/>
        <v>6861.2543999999998</v>
      </c>
      <c r="L1529" s="4"/>
    </row>
    <row r="1530" spans="1:12" ht="30" customHeight="1" x14ac:dyDescent="0.25">
      <c r="A1530" s="142">
        <v>202002</v>
      </c>
      <c r="B1530" s="67" t="s">
        <v>61</v>
      </c>
      <c r="C1530" s="67">
        <v>220059</v>
      </c>
      <c r="D1530" s="68" t="s">
        <v>1295</v>
      </c>
      <c r="E1530" s="17" t="s">
        <v>64</v>
      </c>
      <c r="F1530" s="69">
        <v>1232.17</v>
      </c>
      <c r="G1530" s="16">
        <v>1232.17</v>
      </c>
      <c r="H1530" s="70">
        <v>29.57</v>
      </c>
      <c r="I1530" s="70">
        <v>5</v>
      </c>
      <c r="J1530" s="70">
        <f t="shared" si="49"/>
        <v>34.57</v>
      </c>
      <c r="K1530" s="143">
        <f t="shared" si="48"/>
        <v>42596.116900000001</v>
      </c>
      <c r="L1530" s="4"/>
    </row>
    <row r="1531" spans="1:12" ht="30" customHeight="1" thickBot="1" x14ac:dyDescent="0.3">
      <c r="A1531" s="140">
        <v>202003</v>
      </c>
      <c r="B1531" s="61" t="s">
        <v>61</v>
      </c>
      <c r="C1531" s="61">
        <v>221126</v>
      </c>
      <c r="D1531" s="62" t="s">
        <v>1349</v>
      </c>
      <c r="E1531" s="63" t="s">
        <v>64</v>
      </c>
      <c r="F1531" s="64">
        <v>105.05</v>
      </c>
      <c r="G1531" s="65">
        <v>105.05</v>
      </c>
      <c r="H1531" s="66">
        <v>134.51</v>
      </c>
      <c r="I1531" s="66">
        <v>10</v>
      </c>
      <c r="J1531" s="66">
        <f t="shared" si="49"/>
        <v>144.51</v>
      </c>
      <c r="K1531" s="141">
        <f t="shared" si="48"/>
        <v>15180.775499999998</v>
      </c>
      <c r="L1531" s="4"/>
    </row>
    <row r="1532" spans="1:12" ht="20.100000000000001" customHeight="1" thickBot="1" x14ac:dyDescent="0.3">
      <c r="A1532" s="45" t="s">
        <v>1347</v>
      </c>
      <c r="B1532" s="46" t="s">
        <v>61</v>
      </c>
      <c r="C1532" s="47" t="s">
        <v>2</v>
      </c>
      <c r="D1532" s="48" t="s">
        <v>71</v>
      </c>
      <c r="E1532" s="49" t="s">
        <v>63</v>
      </c>
      <c r="F1532" s="50" t="s">
        <v>2</v>
      </c>
      <c r="G1532" s="46" t="s">
        <v>63</v>
      </c>
      <c r="H1532" s="51">
        <v>0</v>
      </c>
      <c r="I1532" s="51">
        <v>0</v>
      </c>
      <c r="J1532" s="52">
        <f>J1533</f>
        <v>25.37</v>
      </c>
      <c r="K1532" s="53">
        <f>K1533</f>
        <v>9975.7376999999997</v>
      </c>
      <c r="L1532" s="4"/>
    </row>
    <row r="1533" spans="1:12" ht="75" customHeight="1" thickBot="1" x14ac:dyDescent="0.3">
      <c r="A1533" s="142">
        <v>203001</v>
      </c>
      <c r="B1533" s="67" t="s">
        <v>61</v>
      </c>
      <c r="C1533" s="67">
        <v>271713</v>
      </c>
      <c r="D1533" s="56" t="s">
        <v>1319</v>
      </c>
      <c r="E1533" s="17" t="s">
        <v>76</v>
      </c>
      <c r="F1533" s="69">
        <v>393.21</v>
      </c>
      <c r="G1533" s="16">
        <v>393.21</v>
      </c>
      <c r="H1533" s="70">
        <v>20.37</v>
      </c>
      <c r="I1533" s="70">
        <v>5</v>
      </c>
      <c r="J1533" s="70">
        <f t="shared" si="49"/>
        <v>25.37</v>
      </c>
      <c r="K1533" s="143">
        <f t="shared" si="48"/>
        <v>9975.7376999999997</v>
      </c>
      <c r="L1533" s="4"/>
    </row>
    <row r="1534" spans="1:12" ht="20.100000000000001" customHeight="1" thickBot="1" x14ac:dyDescent="0.3">
      <c r="A1534" s="45" t="s">
        <v>1348</v>
      </c>
      <c r="B1534" s="46" t="s">
        <v>61</v>
      </c>
      <c r="C1534" s="47" t="s">
        <v>2</v>
      </c>
      <c r="D1534" s="48" t="s">
        <v>110</v>
      </c>
      <c r="E1534" s="49" t="s">
        <v>63</v>
      </c>
      <c r="F1534" s="50" t="s">
        <v>2</v>
      </c>
      <c r="G1534" s="46" t="s">
        <v>63</v>
      </c>
      <c r="H1534" s="51">
        <v>0</v>
      </c>
      <c r="I1534" s="51">
        <v>0</v>
      </c>
      <c r="J1534" s="52">
        <f>J1535+J1536</f>
        <v>10.34</v>
      </c>
      <c r="K1534" s="53">
        <f>K1535+K1536</f>
        <v>11002.4702</v>
      </c>
      <c r="L1534" s="4"/>
    </row>
    <row r="1535" spans="1:12" ht="30" customHeight="1" x14ac:dyDescent="0.25">
      <c r="A1535" s="138">
        <v>204001</v>
      </c>
      <c r="B1535" s="55" t="s">
        <v>61</v>
      </c>
      <c r="C1535" s="55">
        <v>261703</v>
      </c>
      <c r="D1535" s="56" t="s">
        <v>1324</v>
      </c>
      <c r="E1535" s="57" t="s">
        <v>64</v>
      </c>
      <c r="F1535" s="58">
        <v>1232.17</v>
      </c>
      <c r="G1535" s="59">
        <v>1232.17</v>
      </c>
      <c r="H1535" s="60">
        <v>3.78</v>
      </c>
      <c r="I1535" s="60">
        <v>5</v>
      </c>
      <c r="J1535" s="60">
        <f t="shared" si="49"/>
        <v>8.7799999999999994</v>
      </c>
      <c r="K1535" s="139">
        <f t="shared" si="48"/>
        <v>10818.452600000001</v>
      </c>
      <c r="L1535" s="4"/>
    </row>
    <row r="1536" spans="1:12" ht="30" customHeight="1" thickBot="1" x14ac:dyDescent="0.3">
      <c r="A1536" s="140">
        <v>204002</v>
      </c>
      <c r="B1536" s="61" t="s">
        <v>65</v>
      </c>
      <c r="C1536" s="61">
        <v>102498</v>
      </c>
      <c r="D1536" s="62" t="s">
        <v>1325</v>
      </c>
      <c r="E1536" s="63" t="s">
        <v>76</v>
      </c>
      <c r="F1536" s="64">
        <v>117.96</v>
      </c>
      <c r="G1536" s="65">
        <v>117.96</v>
      </c>
      <c r="H1536" s="66">
        <v>0.56000000000000005</v>
      </c>
      <c r="I1536" s="66">
        <v>1</v>
      </c>
      <c r="J1536" s="66">
        <f t="shared" si="49"/>
        <v>1.56</v>
      </c>
      <c r="K1536" s="141">
        <f t="shared" si="48"/>
        <v>184.01759999999999</v>
      </c>
      <c r="L1536" s="4"/>
    </row>
    <row r="1537" spans="1:12" ht="20.100000000000001" customHeight="1" thickBot="1" x14ac:dyDescent="0.3">
      <c r="A1537" s="38">
        <v>21</v>
      </c>
      <c r="B1537" s="39" t="s">
        <v>61</v>
      </c>
      <c r="C1537" s="40" t="s">
        <v>2</v>
      </c>
      <c r="D1537" s="8" t="s">
        <v>43</v>
      </c>
      <c r="E1537" s="9" t="s">
        <v>62</v>
      </c>
      <c r="F1537" s="41">
        <v>1</v>
      </c>
      <c r="G1537" s="42">
        <v>1</v>
      </c>
      <c r="H1537" s="54">
        <v>0</v>
      </c>
      <c r="I1537" s="54">
        <v>0</v>
      </c>
      <c r="J1537" s="43">
        <f>J1538+J1544+J1547</f>
        <v>2605.3200000000002</v>
      </c>
      <c r="K1537" s="44">
        <f>K1538+K1544+K1547</f>
        <v>61184.934199999996</v>
      </c>
      <c r="L1537" s="4"/>
    </row>
    <row r="1538" spans="1:12" ht="20.100000000000001" customHeight="1" thickBot="1" x14ac:dyDescent="0.3">
      <c r="A1538" s="45" t="s">
        <v>1370</v>
      </c>
      <c r="B1538" s="46" t="s">
        <v>61</v>
      </c>
      <c r="C1538" s="47" t="s">
        <v>2</v>
      </c>
      <c r="D1538" s="48" t="s">
        <v>71</v>
      </c>
      <c r="E1538" s="49" t="s">
        <v>63</v>
      </c>
      <c r="F1538" s="50" t="s">
        <v>2</v>
      </c>
      <c r="G1538" s="46" t="s">
        <v>63</v>
      </c>
      <c r="H1538" s="51">
        <v>0</v>
      </c>
      <c r="I1538" s="51">
        <v>0</v>
      </c>
      <c r="J1538" s="52">
        <f>J1539+J1540+J1541+J1542+J1543</f>
        <v>1890.0800000000002</v>
      </c>
      <c r="K1538" s="53">
        <f>K1539+K1540+K1541+K1542+K1543</f>
        <v>6956.69</v>
      </c>
      <c r="L1538" s="4"/>
    </row>
    <row r="1539" spans="1:12" ht="60" customHeight="1" x14ac:dyDescent="0.25">
      <c r="A1539" s="142">
        <v>211001</v>
      </c>
      <c r="B1539" s="96" t="s">
        <v>90</v>
      </c>
      <c r="C1539" s="96" t="s">
        <v>115</v>
      </c>
      <c r="D1539" s="56" t="s">
        <v>509</v>
      </c>
      <c r="E1539" s="17" t="s">
        <v>62</v>
      </c>
      <c r="F1539" s="69">
        <v>30</v>
      </c>
      <c r="G1539" s="16">
        <v>30</v>
      </c>
      <c r="H1539" s="70">
        <v>65.3</v>
      </c>
      <c r="I1539" s="70">
        <v>10</v>
      </c>
      <c r="J1539" s="70">
        <f t="shared" si="49"/>
        <v>75.3</v>
      </c>
      <c r="K1539" s="143">
        <f t="shared" si="48"/>
        <v>2259</v>
      </c>
      <c r="L1539" s="4"/>
    </row>
    <row r="1540" spans="1:12" ht="45" customHeight="1" x14ac:dyDescent="0.25">
      <c r="A1540" s="142">
        <v>211002</v>
      </c>
      <c r="B1540" s="96" t="s">
        <v>90</v>
      </c>
      <c r="C1540" s="96" t="s">
        <v>116</v>
      </c>
      <c r="D1540" s="68" t="s">
        <v>510</v>
      </c>
      <c r="E1540" s="17" t="s">
        <v>62</v>
      </c>
      <c r="F1540" s="69">
        <v>30</v>
      </c>
      <c r="G1540" s="16">
        <v>30</v>
      </c>
      <c r="H1540" s="70">
        <v>96.15</v>
      </c>
      <c r="I1540" s="70">
        <v>0</v>
      </c>
      <c r="J1540" s="70">
        <f t="shared" si="49"/>
        <v>96.15</v>
      </c>
      <c r="K1540" s="143">
        <f t="shared" ref="K1540:K1599" si="50">G1540*J1540</f>
        <v>2884.5</v>
      </c>
      <c r="L1540" s="4"/>
    </row>
    <row r="1541" spans="1:12" ht="30" customHeight="1" x14ac:dyDescent="0.25">
      <c r="A1541" s="142">
        <v>211003</v>
      </c>
      <c r="B1541" s="96" t="s">
        <v>90</v>
      </c>
      <c r="C1541" s="96" t="s">
        <v>174</v>
      </c>
      <c r="D1541" s="68" t="s">
        <v>1350</v>
      </c>
      <c r="E1541" s="17" t="s">
        <v>62</v>
      </c>
      <c r="F1541" s="69">
        <v>1</v>
      </c>
      <c r="G1541" s="16">
        <v>1</v>
      </c>
      <c r="H1541" s="70">
        <v>1633.97</v>
      </c>
      <c r="I1541" s="70">
        <v>10</v>
      </c>
      <c r="J1541" s="70">
        <f t="shared" si="49"/>
        <v>1643.97</v>
      </c>
      <c r="K1541" s="143">
        <f t="shared" si="50"/>
        <v>1643.97</v>
      </c>
      <c r="L1541" s="4"/>
    </row>
    <row r="1542" spans="1:12" ht="45" customHeight="1" x14ac:dyDescent="0.25">
      <c r="A1542" s="142">
        <v>211004</v>
      </c>
      <c r="B1542" s="96" t="s">
        <v>90</v>
      </c>
      <c r="C1542" s="96" t="s">
        <v>199</v>
      </c>
      <c r="D1542" s="68" t="s">
        <v>1351</v>
      </c>
      <c r="E1542" s="17" t="s">
        <v>62</v>
      </c>
      <c r="F1542" s="69">
        <v>7</v>
      </c>
      <c r="G1542" s="16">
        <v>7</v>
      </c>
      <c r="H1542" s="70">
        <v>2.98</v>
      </c>
      <c r="I1542" s="70">
        <v>1</v>
      </c>
      <c r="J1542" s="70">
        <f t="shared" si="49"/>
        <v>3.98</v>
      </c>
      <c r="K1542" s="143">
        <f t="shared" si="50"/>
        <v>27.86</v>
      </c>
      <c r="L1542" s="4"/>
    </row>
    <row r="1543" spans="1:12" ht="45" customHeight="1" thickBot="1" x14ac:dyDescent="0.3">
      <c r="A1543" s="140">
        <v>211005</v>
      </c>
      <c r="B1543" s="97" t="s">
        <v>90</v>
      </c>
      <c r="C1543" s="97" t="s">
        <v>200</v>
      </c>
      <c r="D1543" s="62" t="s">
        <v>1352</v>
      </c>
      <c r="E1543" s="63" t="s">
        <v>62</v>
      </c>
      <c r="F1543" s="64">
        <v>2</v>
      </c>
      <c r="G1543" s="65">
        <v>2</v>
      </c>
      <c r="H1543" s="66">
        <v>50.68</v>
      </c>
      <c r="I1543" s="66">
        <v>20</v>
      </c>
      <c r="J1543" s="66">
        <f t="shared" si="49"/>
        <v>70.680000000000007</v>
      </c>
      <c r="K1543" s="141">
        <f t="shared" si="50"/>
        <v>141.36000000000001</v>
      </c>
      <c r="L1543" s="4"/>
    </row>
    <row r="1544" spans="1:12" ht="20.100000000000001" customHeight="1" thickBot="1" x14ac:dyDescent="0.3">
      <c r="A1544" s="45" t="s">
        <v>1369</v>
      </c>
      <c r="B1544" s="46" t="s">
        <v>61</v>
      </c>
      <c r="C1544" s="47" t="s">
        <v>2</v>
      </c>
      <c r="D1544" s="48" t="s">
        <v>288</v>
      </c>
      <c r="E1544" s="49" t="s">
        <v>63</v>
      </c>
      <c r="F1544" s="50" t="s">
        <v>2</v>
      </c>
      <c r="G1544" s="46" t="s">
        <v>63</v>
      </c>
      <c r="H1544" s="51">
        <v>0</v>
      </c>
      <c r="I1544" s="51">
        <v>0</v>
      </c>
      <c r="J1544" s="52">
        <f>J1545+J1546</f>
        <v>362.86</v>
      </c>
      <c r="K1544" s="53">
        <f>K1545+K1546</f>
        <v>25276.703399999999</v>
      </c>
      <c r="L1544" s="4"/>
    </row>
    <row r="1545" spans="1:12" ht="45" customHeight="1" x14ac:dyDescent="0.25">
      <c r="A1545" s="138">
        <v>212001</v>
      </c>
      <c r="B1545" s="55" t="s">
        <v>61</v>
      </c>
      <c r="C1545" s="55">
        <v>221120</v>
      </c>
      <c r="D1545" s="56" t="s">
        <v>1354</v>
      </c>
      <c r="E1545" s="57" t="s">
        <v>64</v>
      </c>
      <c r="F1545" s="58">
        <v>47.7</v>
      </c>
      <c r="G1545" s="59">
        <v>47.7</v>
      </c>
      <c r="H1545" s="60">
        <v>208.35</v>
      </c>
      <c r="I1545" s="60">
        <v>10</v>
      </c>
      <c r="J1545" s="60">
        <f t="shared" si="49"/>
        <v>218.35</v>
      </c>
      <c r="K1545" s="139">
        <f t="shared" si="50"/>
        <v>10415.295</v>
      </c>
      <c r="L1545" s="4"/>
    </row>
    <row r="1546" spans="1:12" ht="30" customHeight="1" thickBot="1" x14ac:dyDescent="0.3">
      <c r="A1546" s="140">
        <v>212002</v>
      </c>
      <c r="B1546" s="61" t="s">
        <v>61</v>
      </c>
      <c r="C1546" s="61">
        <v>221126</v>
      </c>
      <c r="D1546" s="62" t="s">
        <v>1353</v>
      </c>
      <c r="E1546" s="63" t="s">
        <v>64</v>
      </c>
      <c r="F1546" s="64">
        <v>102.84</v>
      </c>
      <c r="G1546" s="65">
        <v>102.84</v>
      </c>
      <c r="H1546" s="66">
        <v>134.51</v>
      </c>
      <c r="I1546" s="66">
        <v>10</v>
      </c>
      <c r="J1546" s="66">
        <f t="shared" ref="J1546:J1605" si="51">H1546+I1546</f>
        <v>144.51</v>
      </c>
      <c r="K1546" s="141">
        <f t="shared" si="50"/>
        <v>14861.4084</v>
      </c>
      <c r="L1546" s="4"/>
    </row>
    <row r="1547" spans="1:12" ht="20.100000000000001" customHeight="1" thickBot="1" x14ac:dyDescent="0.3">
      <c r="A1547" s="45">
        <v>213</v>
      </c>
      <c r="B1547" s="46" t="s">
        <v>61</v>
      </c>
      <c r="C1547" s="47" t="s">
        <v>2</v>
      </c>
      <c r="D1547" s="48" t="s">
        <v>282</v>
      </c>
      <c r="E1547" s="49" t="s">
        <v>63</v>
      </c>
      <c r="F1547" s="50" t="s">
        <v>2</v>
      </c>
      <c r="G1547" s="46" t="s">
        <v>63</v>
      </c>
      <c r="H1547" s="51">
        <v>0</v>
      </c>
      <c r="I1547" s="51">
        <v>0</v>
      </c>
      <c r="J1547" s="52">
        <f>J1548</f>
        <v>352.38</v>
      </c>
      <c r="K1547" s="53">
        <f>K1548</f>
        <v>28951.540799999999</v>
      </c>
      <c r="L1547" s="4"/>
    </row>
    <row r="1548" spans="1:12" ht="30" customHeight="1" thickBot="1" x14ac:dyDescent="0.3">
      <c r="A1548" s="144">
        <v>213001</v>
      </c>
      <c r="B1548" s="109" t="s">
        <v>90</v>
      </c>
      <c r="C1548" s="109" t="s">
        <v>184</v>
      </c>
      <c r="D1548" s="72" t="s">
        <v>1355</v>
      </c>
      <c r="E1548" s="73" t="s">
        <v>76</v>
      </c>
      <c r="F1548" s="74">
        <v>82.16</v>
      </c>
      <c r="G1548" s="75">
        <v>82.16</v>
      </c>
      <c r="H1548" s="76">
        <v>332.38</v>
      </c>
      <c r="I1548" s="76">
        <v>20</v>
      </c>
      <c r="J1548" s="76">
        <f t="shared" si="51"/>
        <v>352.38</v>
      </c>
      <c r="K1548" s="145">
        <f t="shared" si="50"/>
        <v>28951.540799999999</v>
      </c>
      <c r="L1548" s="4"/>
    </row>
    <row r="1549" spans="1:12" ht="20.100000000000001" customHeight="1" thickBot="1" x14ac:dyDescent="0.3">
      <c r="A1549" s="38">
        <v>22</v>
      </c>
      <c r="B1549" s="39" t="s">
        <v>61</v>
      </c>
      <c r="C1549" s="40" t="s">
        <v>2</v>
      </c>
      <c r="D1549" s="8" t="s">
        <v>44</v>
      </c>
      <c r="E1549" s="9" t="s">
        <v>62</v>
      </c>
      <c r="F1549" s="41">
        <v>1</v>
      </c>
      <c r="G1549" s="42">
        <v>1</v>
      </c>
      <c r="H1549" s="54">
        <v>0</v>
      </c>
      <c r="I1549" s="54">
        <v>0</v>
      </c>
      <c r="J1549" s="43">
        <f>J1550+J1552</f>
        <v>206.14999999999998</v>
      </c>
      <c r="K1549" s="44">
        <f>K1550+K1552</f>
        <v>26248.146699999998</v>
      </c>
      <c r="L1549" s="4"/>
    </row>
    <row r="1550" spans="1:12" ht="20.100000000000001" customHeight="1" thickBot="1" x14ac:dyDescent="0.3">
      <c r="A1550" s="45" t="s">
        <v>1368</v>
      </c>
      <c r="B1550" s="46" t="s">
        <v>61</v>
      </c>
      <c r="C1550" s="47" t="s">
        <v>2</v>
      </c>
      <c r="D1550" s="48" t="s">
        <v>282</v>
      </c>
      <c r="E1550" s="49" t="s">
        <v>63</v>
      </c>
      <c r="F1550" s="50" t="s">
        <v>2</v>
      </c>
      <c r="G1550" s="46" t="s">
        <v>63</v>
      </c>
      <c r="H1550" s="51">
        <v>0</v>
      </c>
      <c r="I1550" s="51">
        <v>0</v>
      </c>
      <c r="J1550" s="52">
        <f>J1551</f>
        <v>190.17</v>
      </c>
      <c r="K1550" s="53">
        <f>K1551</f>
        <v>23312.940299999998</v>
      </c>
      <c r="L1550" s="4"/>
    </row>
    <row r="1551" spans="1:12" ht="30" customHeight="1" thickBot="1" x14ac:dyDescent="0.3">
      <c r="A1551" s="144">
        <v>221001</v>
      </c>
      <c r="B1551" s="71" t="s">
        <v>61</v>
      </c>
      <c r="C1551" s="71">
        <v>180313</v>
      </c>
      <c r="D1551" s="72" t="s">
        <v>1356</v>
      </c>
      <c r="E1551" s="73" t="s">
        <v>64</v>
      </c>
      <c r="F1551" s="74">
        <v>122.59</v>
      </c>
      <c r="G1551" s="75">
        <v>122.59</v>
      </c>
      <c r="H1551" s="76">
        <v>180.17</v>
      </c>
      <c r="I1551" s="76">
        <v>10</v>
      </c>
      <c r="J1551" s="76">
        <f t="shared" si="51"/>
        <v>190.17</v>
      </c>
      <c r="K1551" s="145">
        <f t="shared" si="50"/>
        <v>23312.940299999998</v>
      </c>
      <c r="L1551" s="4"/>
    </row>
    <row r="1552" spans="1:12" ht="20.100000000000001" customHeight="1" thickBot="1" x14ac:dyDescent="0.3">
      <c r="A1552" s="45" t="s">
        <v>1367</v>
      </c>
      <c r="B1552" s="46" t="s">
        <v>61</v>
      </c>
      <c r="C1552" s="47" t="s">
        <v>2</v>
      </c>
      <c r="D1552" s="48" t="s">
        <v>110</v>
      </c>
      <c r="E1552" s="49" t="s">
        <v>63</v>
      </c>
      <c r="F1552" s="50" t="s">
        <v>2</v>
      </c>
      <c r="G1552" s="46" t="s">
        <v>63</v>
      </c>
      <c r="H1552" s="51">
        <v>0</v>
      </c>
      <c r="I1552" s="51">
        <v>5</v>
      </c>
      <c r="J1552" s="52">
        <f>J1553</f>
        <v>15.98</v>
      </c>
      <c r="K1552" s="53">
        <f>K1553</f>
        <v>2935.2064</v>
      </c>
      <c r="L1552" s="4"/>
    </row>
    <row r="1553" spans="1:12" ht="30" customHeight="1" thickBot="1" x14ac:dyDescent="0.3">
      <c r="A1553" s="144">
        <v>222001</v>
      </c>
      <c r="B1553" s="71" t="s">
        <v>61</v>
      </c>
      <c r="C1553" s="71">
        <v>261602</v>
      </c>
      <c r="D1553" s="72" t="s">
        <v>504</v>
      </c>
      <c r="E1553" s="73" t="s">
        <v>64</v>
      </c>
      <c r="F1553" s="74">
        <v>183.68</v>
      </c>
      <c r="G1553" s="75">
        <v>183.68</v>
      </c>
      <c r="H1553" s="76">
        <v>10.98</v>
      </c>
      <c r="I1553" s="76">
        <v>5</v>
      </c>
      <c r="J1553" s="76">
        <f t="shared" si="51"/>
        <v>15.98</v>
      </c>
      <c r="K1553" s="145">
        <f t="shared" si="50"/>
        <v>2935.2064</v>
      </c>
      <c r="L1553" s="4"/>
    </row>
    <row r="1554" spans="1:12" ht="20.100000000000001" customHeight="1" thickBot="1" x14ac:dyDescent="0.3">
      <c r="A1554" s="38">
        <v>23</v>
      </c>
      <c r="B1554" s="39" t="s">
        <v>61</v>
      </c>
      <c r="C1554" s="40" t="s">
        <v>2</v>
      </c>
      <c r="D1554" s="8" t="s">
        <v>45</v>
      </c>
      <c r="E1554" s="9" t="s">
        <v>62</v>
      </c>
      <c r="F1554" s="41">
        <v>1</v>
      </c>
      <c r="G1554" s="42">
        <v>1</v>
      </c>
      <c r="H1554" s="54">
        <v>0</v>
      </c>
      <c r="I1554" s="54">
        <v>0</v>
      </c>
      <c r="J1554" s="43">
        <f>J1555</f>
        <v>304.60000000000002</v>
      </c>
      <c r="K1554" s="44">
        <f>K1555</f>
        <v>15641.210000000001</v>
      </c>
      <c r="L1554" s="4"/>
    </row>
    <row r="1555" spans="1:12" ht="20.100000000000001" customHeight="1" thickBot="1" x14ac:dyDescent="0.3">
      <c r="A1555" s="45" t="s">
        <v>1366</v>
      </c>
      <c r="B1555" s="46" t="s">
        <v>61</v>
      </c>
      <c r="C1555" s="47" t="s">
        <v>2</v>
      </c>
      <c r="D1555" s="48" t="s">
        <v>85</v>
      </c>
      <c r="E1555" s="49" t="s">
        <v>63</v>
      </c>
      <c r="F1555" s="50" t="s">
        <v>2</v>
      </c>
      <c r="G1555" s="46" t="s">
        <v>63</v>
      </c>
      <c r="H1555" s="51">
        <v>0</v>
      </c>
      <c r="I1555" s="51">
        <v>0</v>
      </c>
      <c r="J1555" s="52">
        <f>J1556</f>
        <v>304.60000000000002</v>
      </c>
      <c r="K1555" s="53">
        <f>K1556</f>
        <v>15641.210000000001</v>
      </c>
      <c r="L1555" s="4"/>
    </row>
    <row r="1556" spans="1:12" ht="75" customHeight="1" thickBot="1" x14ac:dyDescent="0.3">
      <c r="A1556" s="138">
        <v>231001</v>
      </c>
      <c r="B1556" s="95" t="s">
        <v>90</v>
      </c>
      <c r="C1556" s="95" t="s">
        <v>201</v>
      </c>
      <c r="D1556" s="56" t="s">
        <v>1357</v>
      </c>
      <c r="E1556" s="57" t="s">
        <v>64</v>
      </c>
      <c r="F1556" s="58">
        <v>51.35</v>
      </c>
      <c r="G1556" s="59">
        <v>51.35</v>
      </c>
      <c r="H1556" s="60">
        <v>304.60000000000002</v>
      </c>
      <c r="I1556" s="60">
        <v>0</v>
      </c>
      <c r="J1556" s="60">
        <f t="shared" si="51"/>
        <v>304.60000000000002</v>
      </c>
      <c r="K1556" s="139">
        <f t="shared" si="50"/>
        <v>15641.210000000001</v>
      </c>
      <c r="L1556" s="4"/>
    </row>
    <row r="1557" spans="1:12" ht="30" customHeight="1" thickBot="1" x14ac:dyDescent="0.3">
      <c r="A1557" s="38">
        <v>24</v>
      </c>
      <c r="B1557" s="39" t="s">
        <v>61</v>
      </c>
      <c r="C1557" s="40" t="s">
        <v>2</v>
      </c>
      <c r="D1557" s="8" t="s">
        <v>46</v>
      </c>
      <c r="E1557" s="9" t="s">
        <v>62</v>
      </c>
      <c r="F1557" s="41">
        <v>1</v>
      </c>
      <c r="G1557" s="42">
        <v>1</v>
      </c>
      <c r="H1557" s="54">
        <v>0</v>
      </c>
      <c r="I1557" s="54">
        <v>0</v>
      </c>
      <c r="J1557" s="43">
        <f>J1558</f>
        <v>587.44000000000017</v>
      </c>
      <c r="K1557" s="44">
        <f>K1558</f>
        <v>2912.8399999999992</v>
      </c>
      <c r="L1557" s="4"/>
    </row>
    <row r="1558" spans="1:12" ht="20.100000000000001" customHeight="1" thickBot="1" x14ac:dyDescent="0.3">
      <c r="A1558" s="45" t="s">
        <v>1371</v>
      </c>
      <c r="B1558" s="46" t="s">
        <v>61</v>
      </c>
      <c r="C1558" s="47" t="s">
        <v>2</v>
      </c>
      <c r="D1558" s="48" t="s">
        <v>272</v>
      </c>
      <c r="E1558" s="49" t="s">
        <v>63</v>
      </c>
      <c r="F1558" s="50" t="s">
        <v>2</v>
      </c>
      <c r="G1558" s="46" t="s">
        <v>63</v>
      </c>
      <c r="H1558" s="51">
        <v>0</v>
      </c>
      <c r="I1558" s="51">
        <v>0</v>
      </c>
      <c r="J1558" s="52">
        <f>J1559+J1560+J1561+J1562+J1563+J1564+J1565+J1566+J1567</f>
        <v>587.44000000000017</v>
      </c>
      <c r="K1558" s="53">
        <f>K1559+K1560+K1561+K1562+K1563+K1564+K1565+K1566+K1567</f>
        <v>2912.8399999999992</v>
      </c>
      <c r="L1558" s="4"/>
    </row>
    <row r="1559" spans="1:12" ht="30" customHeight="1" x14ac:dyDescent="0.25">
      <c r="A1559" s="138">
        <v>241001</v>
      </c>
      <c r="B1559" s="55" t="s">
        <v>61</v>
      </c>
      <c r="C1559" s="55">
        <v>85003</v>
      </c>
      <c r="D1559" s="56" t="s">
        <v>921</v>
      </c>
      <c r="E1559" s="57" t="s">
        <v>62</v>
      </c>
      <c r="F1559" s="58">
        <v>1</v>
      </c>
      <c r="G1559" s="59">
        <v>1</v>
      </c>
      <c r="H1559" s="60">
        <v>185.73</v>
      </c>
      <c r="I1559" s="60">
        <v>10</v>
      </c>
      <c r="J1559" s="60">
        <f t="shared" si="51"/>
        <v>195.73</v>
      </c>
      <c r="K1559" s="139">
        <f t="shared" si="50"/>
        <v>195.73</v>
      </c>
      <c r="L1559" s="4"/>
    </row>
    <row r="1560" spans="1:12" ht="30" customHeight="1" x14ac:dyDescent="0.25">
      <c r="A1560" s="142">
        <v>241002</v>
      </c>
      <c r="B1560" s="67" t="s">
        <v>61</v>
      </c>
      <c r="C1560" s="67">
        <v>85006</v>
      </c>
      <c r="D1560" s="68" t="s">
        <v>1358</v>
      </c>
      <c r="E1560" s="17" t="s">
        <v>62</v>
      </c>
      <c r="F1560" s="69">
        <v>7</v>
      </c>
      <c r="G1560" s="16">
        <v>7</v>
      </c>
      <c r="H1560" s="70">
        <v>206.5</v>
      </c>
      <c r="I1560" s="70">
        <v>10</v>
      </c>
      <c r="J1560" s="70">
        <f t="shared" si="51"/>
        <v>216.5</v>
      </c>
      <c r="K1560" s="143">
        <f t="shared" si="50"/>
        <v>1515.5</v>
      </c>
      <c r="L1560" s="4"/>
    </row>
    <row r="1561" spans="1:12" ht="45" customHeight="1" x14ac:dyDescent="0.25">
      <c r="A1561" s="142">
        <v>241003</v>
      </c>
      <c r="B1561" s="67" t="s">
        <v>65</v>
      </c>
      <c r="C1561" s="67">
        <v>97599</v>
      </c>
      <c r="D1561" s="68" t="s">
        <v>1359</v>
      </c>
      <c r="E1561" s="17" t="s">
        <v>62</v>
      </c>
      <c r="F1561" s="69">
        <v>17</v>
      </c>
      <c r="G1561" s="16">
        <v>17</v>
      </c>
      <c r="H1561" s="70">
        <v>17.87</v>
      </c>
      <c r="I1561" s="70">
        <v>5</v>
      </c>
      <c r="J1561" s="70">
        <f t="shared" si="51"/>
        <v>22.87</v>
      </c>
      <c r="K1561" s="143">
        <f t="shared" si="50"/>
        <v>388.79</v>
      </c>
      <c r="L1561" s="4"/>
    </row>
    <row r="1562" spans="1:12" ht="30" customHeight="1" x14ac:dyDescent="0.25">
      <c r="A1562" s="142">
        <v>241004</v>
      </c>
      <c r="B1562" s="96" t="s">
        <v>90</v>
      </c>
      <c r="C1562" s="96" t="s">
        <v>202</v>
      </c>
      <c r="D1562" s="68" t="s">
        <v>1360</v>
      </c>
      <c r="E1562" s="17" t="s">
        <v>62</v>
      </c>
      <c r="F1562" s="69">
        <v>8</v>
      </c>
      <c r="G1562" s="16">
        <v>8</v>
      </c>
      <c r="H1562" s="70">
        <v>22.72</v>
      </c>
      <c r="I1562" s="70">
        <v>1</v>
      </c>
      <c r="J1562" s="70">
        <f t="shared" si="51"/>
        <v>23.72</v>
      </c>
      <c r="K1562" s="143">
        <f t="shared" si="50"/>
        <v>189.76</v>
      </c>
      <c r="L1562" s="4"/>
    </row>
    <row r="1563" spans="1:12" ht="30" customHeight="1" x14ac:dyDescent="0.25">
      <c r="A1563" s="142">
        <v>241005</v>
      </c>
      <c r="B1563" s="96" t="s">
        <v>90</v>
      </c>
      <c r="C1563" s="96" t="s">
        <v>203</v>
      </c>
      <c r="D1563" s="68" t="s">
        <v>1361</v>
      </c>
      <c r="E1563" s="17" t="s">
        <v>62</v>
      </c>
      <c r="F1563" s="69">
        <v>17</v>
      </c>
      <c r="G1563" s="16">
        <v>17</v>
      </c>
      <c r="H1563" s="70">
        <v>22.72</v>
      </c>
      <c r="I1563" s="70">
        <v>1</v>
      </c>
      <c r="J1563" s="70">
        <f t="shared" si="51"/>
        <v>23.72</v>
      </c>
      <c r="K1563" s="143">
        <f t="shared" si="50"/>
        <v>403.24</v>
      </c>
      <c r="L1563" s="4"/>
    </row>
    <row r="1564" spans="1:12" ht="30" customHeight="1" x14ac:dyDescent="0.25">
      <c r="A1564" s="142">
        <v>241006</v>
      </c>
      <c r="B1564" s="96" t="s">
        <v>90</v>
      </c>
      <c r="C1564" s="96" t="s">
        <v>161</v>
      </c>
      <c r="D1564" s="68" t="s">
        <v>1362</v>
      </c>
      <c r="E1564" s="17" t="s">
        <v>62</v>
      </c>
      <c r="F1564" s="69">
        <v>1</v>
      </c>
      <c r="G1564" s="16">
        <v>1</v>
      </c>
      <c r="H1564" s="70">
        <v>22.72</v>
      </c>
      <c r="I1564" s="70">
        <v>1</v>
      </c>
      <c r="J1564" s="70">
        <f t="shared" si="51"/>
        <v>23.72</v>
      </c>
      <c r="K1564" s="143">
        <f t="shared" si="50"/>
        <v>23.72</v>
      </c>
      <c r="L1564" s="4"/>
    </row>
    <row r="1565" spans="1:12" ht="30" customHeight="1" x14ac:dyDescent="0.25">
      <c r="A1565" s="142">
        <v>241007</v>
      </c>
      <c r="B1565" s="96" t="s">
        <v>90</v>
      </c>
      <c r="C1565" s="96" t="s">
        <v>162</v>
      </c>
      <c r="D1565" s="68" t="s">
        <v>1363</v>
      </c>
      <c r="E1565" s="17" t="s">
        <v>62</v>
      </c>
      <c r="F1565" s="69">
        <v>1</v>
      </c>
      <c r="G1565" s="16">
        <v>1</v>
      </c>
      <c r="H1565" s="70">
        <v>22.72</v>
      </c>
      <c r="I1565" s="70">
        <v>1</v>
      </c>
      <c r="J1565" s="70">
        <f t="shared" si="51"/>
        <v>23.72</v>
      </c>
      <c r="K1565" s="143">
        <f t="shared" si="50"/>
        <v>23.72</v>
      </c>
      <c r="L1565" s="4"/>
    </row>
    <row r="1566" spans="1:12" ht="30" customHeight="1" x14ac:dyDescent="0.25">
      <c r="A1566" s="142">
        <v>241008</v>
      </c>
      <c r="B1566" s="96" t="s">
        <v>90</v>
      </c>
      <c r="C1566" s="96" t="s">
        <v>204</v>
      </c>
      <c r="D1566" s="68" t="s">
        <v>1364</v>
      </c>
      <c r="E1566" s="17" t="s">
        <v>62</v>
      </c>
      <c r="F1566" s="69">
        <v>3</v>
      </c>
      <c r="G1566" s="16">
        <v>3</v>
      </c>
      <c r="H1566" s="70">
        <v>27.73</v>
      </c>
      <c r="I1566" s="70">
        <v>1</v>
      </c>
      <c r="J1566" s="70">
        <f t="shared" si="51"/>
        <v>28.73</v>
      </c>
      <c r="K1566" s="143">
        <f t="shared" si="50"/>
        <v>86.19</v>
      </c>
      <c r="L1566" s="4"/>
    </row>
    <row r="1567" spans="1:12" ht="30" customHeight="1" thickBot="1" x14ac:dyDescent="0.3">
      <c r="A1567" s="140">
        <v>241009</v>
      </c>
      <c r="B1567" s="97" t="s">
        <v>90</v>
      </c>
      <c r="C1567" s="97" t="s">
        <v>205</v>
      </c>
      <c r="D1567" s="62" t="s">
        <v>1365</v>
      </c>
      <c r="E1567" s="63" t="s">
        <v>62</v>
      </c>
      <c r="F1567" s="64">
        <v>3</v>
      </c>
      <c r="G1567" s="65">
        <v>3</v>
      </c>
      <c r="H1567" s="66">
        <v>27.73</v>
      </c>
      <c r="I1567" s="66">
        <v>1</v>
      </c>
      <c r="J1567" s="66">
        <f t="shared" si="51"/>
        <v>28.73</v>
      </c>
      <c r="K1567" s="141">
        <f t="shared" si="50"/>
        <v>86.19</v>
      </c>
      <c r="L1567" s="4"/>
    </row>
    <row r="1568" spans="1:12" ht="20.100000000000001" customHeight="1" thickBot="1" x14ac:dyDescent="0.3">
      <c r="A1568" s="38">
        <v>25</v>
      </c>
      <c r="B1568" s="39" t="s">
        <v>61</v>
      </c>
      <c r="C1568" s="40" t="s">
        <v>2</v>
      </c>
      <c r="D1568" s="8" t="s">
        <v>47</v>
      </c>
      <c r="E1568" s="9" t="s">
        <v>62</v>
      </c>
      <c r="F1568" s="41">
        <v>1</v>
      </c>
      <c r="G1568" s="42">
        <v>1</v>
      </c>
      <c r="H1568" s="54">
        <v>0</v>
      </c>
      <c r="I1568" s="54">
        <v>0</v>
      </c>
      <c r="J1568" s="43">
        <f>J1569+J1732+J1738+J1741+J1744+J1749+J1752</f>
        <v>43972.810000000005</v>
      </c>
      <c r="K1568" s="44">
        <f>K1569+K1732+K1738+K1741+K1744+K1749+K1752</f>
        <v>265125.67369999998</v>
      </c>
      <c r="L1568" s="4"/>
    </row>
    <row r="1569" spans="1:12" ht="20.100000000000001" customHeight="1" thickBot="1" x14ac:dyDescent="0.3">
      <c r="A1569" s="45" t="s">
        <v>1372</v>
      </c>
      <c r="B1569" s="46" t="s">
        <v>61</v>
      </c>
      <c r="C1569" s="47" t="s">
        <v>2</v>
      </c>
      <c r="D1569" s="48" t="s">
        <v>268</v>
      </c>
      <c r="E1569" s="49" t="s">
        <v>63</v>
      </c>
      <c r="F1569" s="50" t="s">
        <v>2</v>
      </c>
      <c r="G1569" s="46" t="s">
        <v>63</v>
      </c>
      <c r="H1569" s="51">
        <v>0</v>
      </c>
      <c r="I1569" s="51">
        <v>0</v>
      </c>
      <c r="J1569" s="52">
        <f>J1570+J1586+J1611+J1622+J1631+J1690+J1728</f>
        <v>42997.920000000006</v>
      </c>
      <c r="K1569" s="53">
        <f>K1570+K1586+K1611+K1622+K1631+K1690+K1728</f>
        <v>256292.61489999999</v>
      </c>
      <c r="L1569" s="4"/>
    </row>
    <row r="1570" spans="1:12" ht="20.100000000000001" customHeight="1" thickBot="1" x14ac:dyDescent="0.3">
      <c r="A1570" s="77" t="s">
        <v>1379</v>
      </c>
      <c r="B1570" s="78" t="s">
        <v>61</v>
      </c>
      <c r="C1570" s="79" t="s">
        <v>2</v>
      </c>
      <c r="D1570" s="80" t="s">
        <v>1395</v>
      </c>
      <c r="E1570" s="81" t="s">
        <v>63</v>
      </c>
      <c r="F1570" s="82" t="s">
        <v>2</v>
      </c>
      <c r="G1570" s="78" t="s">
        <v>63</v>
      </c>
      <c r="H1570" s="83">
        <v>0</v>
      </c>
      <c r="I1570" s="83">
        <v>0</v>
      </c>
      <c r="J1570" s="84">
        <f>J1571+J1572+J1573+J1574+J1575+J1576+J1577+J1578+J1579+J1580+J1581+J1582+J1583+J1584+J1585</f>
        <v>3849.1099999999997</v>
      </c>
      <c r="K1570" s="85">
        <f>K1571+K1572+K1573+K1574+K1575+K1576+K1577+K1578+K1579+K1580+K1581+K1582+K1583+K1584+K1585</f>
        <v>38918.947499999995</v>
      </c>
      <c r="L1570" s="4"/>
    </row>
    <row r="1571" spans="1:12" ht="15" customHeight="1" x14ac:dyDescent="0.25">
      <c r="A1571" s="138">
        <v>251101</v>
      </c>
      <c r="B1571" s="55" t="s">
        <v>61</v>
      </c>
      <c r="C1571" s="55">
        <v>70583</v>
      </c>
      <c r="D1571" s="56" t="s">
        <v>1396</v>
      </c>
      <c r="E1571" s="57" t="s">
        <v>76</v>
      </c>
      <c r="F1571" s="58">
        <v>2055</v>
      </c>
      <c r="G1571" s="59">
        <v>2055</v>
      </c>
      <c r="H1571" s="60">
        <v>6.54</v>
      </c>
      <c r="I1571" s="60">
        <v>1</v>
      </c>
      <c r="J1571" s="60">
        <f t="shared" si="51"/>
        <v>7.54</v>
      </c>
      <c r="K1571" s="139">
        <f t="shared" si="50"/>
        <v>15494.7</v>
      </c>
      <c r="L1571" s="4"/>
    </row>
    <row r="1572" spans="1:12" ht="45" customHeight="1" x14ac:dyDescent="0.25">
      <c r="A1572" s="142">
        <v>251102</v>
      </c>
      <c r="B1572" s="67" t="s">
        <v>65</v>
      </c>
      <c r="C1572" s="67">
        <v>92980</v>
      </c>
      <c r="D1572" s="68" t="s">
        <v>1397</v>
      </c>
      <c r="E1572" s="17" t="s">
        <v>76</v>
      </c>
      <c r="F1572" s="69">
        <v>399</v>
      </c>
      <c r="G1572" s="16">
        <v>399</v>
      </c>
      <c r="H1572" s="70">
        <v>9.44</v>
      </c>
      <c r="I1572" s="70">
        <v>0.3</v>
      </c>
      <c r="J1572" s="70">
        <f t="shared" si="51"/>
        <v>9.74</v>
      </c>
      <c r="K1572" s="143">
        <f t="shared" si="50"/>
        <v>3886.26</v>
      </c>
      <c r="L1572" s="4"/>
    </row>
    <row r="1573" spans="1:12" ht="45" customHeight="1" x14ac:dyDescent="0.25">
      <c r="A1573" s="142">
        <v>251103</v>
      </c>
      <c r="B1573" s="67" t="s">
        <v>65</v>
      </c>
      <c r="C1573" s="67">
        <v>92982</v>
      </c>
      <c r="D1573" s="68" t="s">
        <v>1398</v>
      </c>
      <c r="E1573" s="17" t="s">
        <v>76</v>
      </c>
      <c r="F1573" s="69">
        <v>46</v>
      </c>
      <c r="G1573" s="16">
        <v>46</v>
      </c>
      <c r="H1573" s="70">
        <v>14.97</v>
      </c>
      <c r="I1573" s="70">
        <v>0.47</v>
      </c>
      <c r="J1573" s="70">
        <f t="shared" si="51"/>
        <v>15.440000000000001</v>
      </c>
      <c r="K1573" s="143">
        <f t="shared" si="50"/>
        <v>710.24</v>
      </c>
      <c r="L1573" s="4"/>
    </row>
    <row r="1574" spans="1:12" ht="60" customHeight="1" x14ac:dyDescent="0.25">
      <c r="A1574" s="142">
        <v>251104</v>
      </c>
      <c r="B1574" s="67" t="s">
        <v>65</v>
      </c>
      <c r="C1574" s="67">
        <v>92986</v>
      </c>
      <c r="D1574" s="68" t="s">
        <v>1399</v>
      </c>
      <c r="E1574" s="17" t="s">
        <v>76</v>
      </c>
      <c r="F1574" s="69">
        <v>38</v>
      </c>
      <c r="G1574" s="16">
        <v>38</v>
      </c>
      <c r="H1574" s="70">
        <v>32.89</v>
      </c>
      <c r="I1574" s="70">
        <v>2</v>
      </c>
      <c r="J1574" s="70">
        <f t="shared" si="51"/>
        <v>34.89</v>
      </c>
      <c r="K1574" s="143">
        <f t="shared" si="50"/>
        <v>1325.82</v>
      </c>
      <c r="L1574" s="4"/>
    </row>
    <row r="1575" spans="1:12" ht="15" customHeight="1" x14ac:dyDescent="0.25">
      <c r="A1575" s="142">
        <v>251105</v>
      </c>
      <c r="B1575" s="67" t="s">
        <v>61</v>
      </c>
      <c r="C1575" s="67">
        <v>70514</v>
      </c>
      <c r="D1575" s="68" t="s">
        <v>1400</v>
      </c>
      <c r="E1575" s="17" t="s">
        <v>76</v>
      </c>
      <c r="F1575" s="69">
        <v>149</v>
      </c>
      <c r="G1575" s="16">
        <v>149</v>
      </c>
      <c r="H1575" s="70">
        <v>58.87</v>
      </c>
      <c r="I1575" s="70">
        <v>5</v>
      </c>
      <c r="J1575" s="70">
        <f t="shared" si="51"/>
        <v>63.87</v>
      </c>
      <c r="K1575" s="143">
        <f t="shared" si="50"/>
        <v>9516.6299999999992</v>
      </c>
      <c r="L1575" s="4"/>
    </row>
    <row r="1576" spans="1:12" ht="30" customHeight="1" x14ac:dyDescent="0.25">
      <c r="A1576" s="142">
        <v>251106</v>
      </c>
      <c r="B1576" s="67" t="s">
        <v>65</v>
      </c>
      <c r="C1576" s="67">
        <v>93671</v>
      </c>
      <c r="D1576" s="68" t="s">
        <v>1401</v>
      </c>
      <c r="E1576" s="17" t="s">
        <v>62</v>
      </c>
      <c r="F1576" s="69">
        <v>5</v>
      </c>
      <c r="G1576" s="16">
        <v>5</v>
      </c>
      <c r="H1576" s="70">
        <v>66.989999999999995</v>
      </c>
      <c r="I1576" s="70">
        <v>10</v>
      </c>
      <c r="J1576" s="70">
        <f t="shared" si="51"/>
        <v>76.989999999999995</v>
      </c>
      <c r="K1576" s="143">
        <f t="shared" si="50"/>
        <v>384.95</v>
      </c>
      <c r="L1576" s="4"/>
    </row>
    <row r="1577" spans="1:12" ht="30" customHeight="1" x14ac:dyDescent="0.25">
      <c r="A1577" s="142">
        <v>251107</v>
      </c>
      <c r="B1577" s="67" t="s">
        <v>65</v>
      </c>
      <c r="C1577" s="67">
        <v>93673</v>
      </c>
      <c r="D1577" s="68" t="s">
        <v>825</v>
      </c>
      <c r="E1577" s="17" t="s">
        <v>62</v>
      </c>
      <c r="F1577" s="69">
        <v>1</v>
      </c>
      <c r="G1577" s="16">
        <v>1</v>
      </c>
      <c r="H1577" s="70">
        <v>71.790000000000006</v>
      </c>
      <c r="I1577" s="70">
        <v>20</v>
      </c>
      <c r="J1577" s="70">
        <f t="shared" si="51"/>
        <v>91.79</v>
      </c>
      <c r="K1577" s="143">
        <f t="shared" si="50"/>
        <v>91.79</v>
      </c>
      <c r="L1577" s="4"/>
    </row>
    <row r="1578" spans="1:12" ht="15" customHeight="1" x14ac:dyDescent="0.25">
      <c r="A1578" s="142">
        <v>251108</v>
      </c>
      <c r="B1578" s="67" t="s">
        <v>61</v>
      </c>
      <c r="C1578" s="67">
        <v>71175</v>
      </c>
      <c r="D1578" s="68" t="s">
        <v>1402</v>
      </c>
      <c r="E1578" s="17" t="s">
        <v>62</v>
      </c>
      <c r="F1578" s="69">
        <v>1</v>
      </c>
      <c r="G1578" s="16">
        <v>1</v>
      </c>
      <c r="H1578" s="70">
        <v>304.47000000000003</v>
      </c>
      <c r="I1578" s="70">
        <v>30</v>
      </c>
      <c r="J1578" s="70">
        <f t="shared" si="51"/>
        <v>334.47</v>
      </c>
      <c r="K1578" s="143">
        <f t="shared" si="50"/>
        <v>334.47</v>
      </c>
      <c r="L1578" s="4"/>
    </row>
    <row r="1579" spans="1:12" ht="15" customHeight="1" x14ac:dyDescent="0.25">
      <c r="A1579" s="142">
        <v>251109</v>
      </c>
      <c r="B1579" s="67" t="s">
        <v>61</v>
      </c>
      <c r="C1579" s="67">
        <v>71177</v>
      </c>
      <c r="D1579" s="68" t="s">
        <v>1403</v>
      </c>
      <c r="E1579" s="17" t="s">
        <v>62</v>
      </c>
      <c r="F1579" s="69">
        <v>1</v>
      </c>
      <c r="G1579" s="16">
        <v>1</v>
      </c>
      <c r="H1579" s="70">
        <v>416.89</v>
      </c>
      <c r="I1579" s="70">
        <v>30</v>
      </c>
      <c r="J1579" s="70">
        <f t="shared" si="51"/>
        <v>446.89</v>
      </c>
      <c r="K1579" s="143">
        <f t="shared" si="50"/>
        <v>446.89</v>
      </c>
      <c r="L1579" s="4"/>
    </row>
    <row r="1580" spans="1:12" ht="30" customHeight="1" x14ac:dyDescent="0.25">
      <c r="A1580" s="142">
        <v>2511010</v>
      </c>
      <c r="B1580" s="67" t="s">
        <v>61</v>
      </c>
      <c r="C1580" s="67">
        <v>71186</v>
      </c>
      <c r="D1580" s="68" t="s">
        <v>1404</v>
      </c>
      <c r="E1580" s="17" t="s">
        <v>62</v>
      </c>
      <c r="F1580" s="69">
        <v>4</v>
      </c>
      <c r="G1580" s="16">
        <v>4</v>
      </c>
      <c r="H1580" s="70">
        <v>161.53</v>
      </c>
      <c r="I1580" s="70">
        <v>30</v>
      </c>
      <c r="J1580" s="70">
        <f t="shared" si="51"/>
        <v>191.53</v>
      </c>
      <c r="K1580" s="143">
        <f t="shared" si="50"/>
        <v>766.12</v>
      </c>
      <c r="L1580" s="4"/>
    </row>
    <row r="1581" spans="1:12" ht="60" customHeight="1" x14ac:dyDescent="0.25">
      <c r="A1581" s="142">
        <v>2511011</v>
      </c>
      <c r="B1581" s="67" t="s">
        <v>65</v>
      </c>
      <c r="C1581" s="67">
        <v>97667</v>
      </c>
      <c r="D1581" s="68" t="s">
        <v>1405</v>
      </c>
      <c r="E1581" s="17" t="s">
        <v>76</v>
      </c>
      <c r="F1581" s="69">
        <v>11</v>
      </c>
      <c r="G1581" s="16">
        <v>11</v>
      </c>
      <c r="H1581" s="70">
        <v>4.7</v>
      </c>
      <c r="I1581" s="70">
        <v>2</v>
      </c>
      <c r="J1581" s="70">
        <f t="shared" si="51"/>
        <v>6.7</v>
      </c>
      <c r="K1581" s="143">
        <f t="shared" si="50"/>
        <v>73.7</v>
      </c>
      <c r="L1581" s="4"/>
    </row>
    <row r="1582" spans="1:12" ht="60" customHeight="1" x14ac:dyDescent="0.25">
      <c r="A1582" s="142">
        <v>2511012</v>
      </c>
      <c r="B1582" s="67" t="s">
        <v>65</v>
      </c>
      <c r="C1582" s="67">
        <v>97668</v>
      </c>
      <c r="D1582" s="68" t="s">
        <v>1406</v>
      </c>
      <c r="E1582" s="17" t="s">
        <v>76</v>
      </c>
      <c r="F1582" s="69">
        <v>246</v>
      </c>
      <c r="G1582" s="16">
        <v>246</v>
      </c>
      <c r="H1582" s="70">
        <v>6.7</v>
      </c>
      <c r="I1582" s="70">
        <v>2</v>
      </c>
      <c r="J1582" s="70">
        <f t="shared" si="51"/>
        <v>8.6999999999999993</v>
      </c>
      <c r="K1582" s="143">
        <f t="shared" si="50"/>
        <v>2140.1999999999998</v>
      </c>
      <c r="L1582" s="4"/>
    </row>
    <row r="1583" spans="1:12" ht="60" customHeight="1" x14ac:dyDescent="0.25">
      <c r="A1583" s="142">
        <v>2511013</v>
      </c>
      <c r="B1583" s="67" t="s">
        <v>65</v>
      </c>
      <c r="C1583" s="67">
        <v>97669</v>
      </c>
      <c r="D1583" s="68" t="s">
        <v>1407</v>
      </c>
      <c r="E1583" s="17" t="s">
        <v>76</v>
      </c>
      <c r="F1583" s="69">
        <v>93</v>
      </c>
      <c r="G1583" s="16">
        <v>93</v>
      </c>
      <c r="H1583" s="70">
        <v>9.65</v>
      </c>
      <c r="I1583" s="70">
        <v>5</v>
      </c>
      <c r="J1583" s="70">
        <f t="shared" si="51"/>
        <v>14.65</v>
      </c>
      <c r="K1583" s="143">
        <f t="shared" si="50"/>
        <v>1362.45</v>
      </c>
      <c r="L1583" s="4"/>
    </row>
    <row r="1584" spans="1:12" ht="30" customHeight="1" x14ac:dyDescent="0.25">
      <c r="A1584" s="142">
        <v>2511014</v>
      </c>
      <c r="B1584" s="67" t="s">
        <v>61</v>
      </c>
      <c r="C1584" s="67">
        <v>72205</v>
      </c>
      <c r="D1584" s="68" t="s">
        <v>1408</v>
      </c>
      <c r="E1584" s="17" t="s">
        <v>62</v>
      </c>
      <c r="F1584" s="69">
        <v>1</v>
      </c>
      <c r="G1584" s="16">
        <v>1</v>
      </c>
      <c r="H1584" s="70">
        <v>2231</v>
      </c>
      <c r="I1584" s="70">
        <v>100</v>
      </c>
      <c r="J1584" s="70">
        <f t="shared" si="51"/>
        <v>2331</v>
      </c>
      <c r="K1584" s="143">
        <f t="shared" si="50"/>
        <v>2331</v>
      </c>
      <c r="L1584" s="4"/>
    </row>
    <row r="1585" spans="1:12" ht="45" customHeight="1" thickBot="1" x14ac:dyDescent="0.3">
      <c r="A1585" s="140">
        <v>2511015</v>
      </c>
      <c r="B1585" s="97" t="s">
        <v>90</v>
      </c>
      <c r="C1585" s="97" t="s">
        <v>206</v>
      </c>
      <c r="D1585" s="62" t="s">
        <v>1410</v>
      </c>
      <c r="E1585" s="63" t="s">
        <v>64</v>
      </c>
      <c r="F1585" s="64">
        <v>0.25</v>
      </c>
      <c r="G1585" s="65">
        <v>0.25</v>
      </c>
      <c r="H1585" s="66">
        <v>194.91</v>
      </c>
      <c r="I1585" s="66">
        <v>20</v>
      </c>
      <c r="J1585" s="66">
        <f t="shared" si="51"/>
        <v>214.91</v>
      </c>
      <c r="K1585" s="141">
        <f t="shared" si="50"/>
        <v>53.727499999999999</v>
      </c>
      <c r="L1585" s="4"/>
    </row>
    <row r="1586" spans="1:12" ht="20.100000000000001" customHeight="1" thickBot="1" x14ac:dyDescent="0.3">
      <c r="A1586" s="77" t="s">
        <v>1380</v>
      </c>
      <c r="B1586" s="78" t="s">
        <v>61</v>
      </c>
      <c r="C1586" s="79" t="s">
        <v>2</v>
      </c>
      <c r="D1586" s="80" t="s">
        <v>1411</v>
      </c>
      <c r="E1586" s="81" t="s">
        <v>63</v>
      </c>
      <c r="F1586" s="82" t="s">
        <v>2</v>
      </c>
      <c r="G1586" s="78" t="s">
        <v>63</v>
      </c>
      <c r="H1586" s="83">
        <v>0</v>
      </c>
      <c r="I1586" s="83">
        <v>0</v>
      </c>
      <c r="J1586" s="84">
        <f>J1587+J1588+J1589+J1590+J1591+J1592+J1593+J1594+J1595+J1596+J1597+J1598+J1599+J1600+J1601+J1602+J1603+J1604+J1605+J1606+J1607+J1608+J1609+J1610</f>
        <v>3999.11</v>
      </c>
      <c r="K1586" s="85">
        <f>K1587+K1588+K1589+K1590+K1591+K1592+K1593+K1594+K1595+K1596+K1597+K1598+K1599+K1600+K1601+K1602+K1603+K1604+K1605+K1606+K1607+K1608+K1609+K1610</f>
        <v>70688.767499999987</v>
      </c>
      <c r="L1586" s="4"/>
    </row>
    <row r="1587" spans="1:12" ht="15" customHeight="1" x14ac:dyDescent="0.25">
      <c r="A1587" s="138">
        <v>251201</v>
      </c>
      <c r="B1587" s="55" t="s">
        <v>61</v>
      </c>
      <c r="C1587" s="55">
        <v>70924</v>
      </c>
      <c r="D1587" s="56" t="s">
        <v>1412</v>
      </c>
      <c r="E1587" s="57" t="s">
        <v>62</v>
      </c>
      <c r="F1587" s="58">
        <v>35</v>
      </c>
      <c r="G1587" s="59">
        <v>35</v>
      </c>
      <c r="H1587" s="60">
        <v>6.66</v>
      </c>
      <c r="I1587" s="60">
        <v>10</v>
      </c>
      <c r="J1587" s="60">
        <f t="shared" si="51"/>
        <v>16.66</v>
      </c>
      <c r="K1587" s="139">
        <f t="shared" si="50"/>
        <v>583.1</v>
      </c>
      <c r="L1587" s="4"/>
    </row>
    <row r="1588" spans="1:12" ht="30" customHeight="1" x14ac:dyDescent="0.25">
      <c r="A1588" s="142">
        <v>251202</v>
      </c>
      <c r="B1588" s="67" t="s">
        <v>61</v>
      </c>
      <c r="C1588" s="67">
        <v>70682</v>
      </c>
      <c r="D1588" s="68" t="s">
        <v>1085</v>
      </c>
      <c r="E1588" s="17" t="s">
        <v>62</v>
      </c>
      <c r="F1588" s="69">
        <v>72</v>
      </c>
      <c r="G1588" s="16">
        <v>72</v>
      </c>
      <c r="H1588" s="70">
        <v>5.62</v>
      </c>
      <c r="I1588" s="70">
        <v>5</v>
      </c>
      <c r="J1588" s="70">
        <f t="shared" si="51"/>
        <v>10.620000000000001</v>
      </c>
      <c r="K1588" s="143">
        <f t="shared" si="50"/>
        <v>764.6400000000001</v>
      </c>
      <c r="L1588" s="4"/>
    </row>
    <row r="1589" spans="1:12" ht="45" customHeight="1" x14ac:dyDescent="0.25">
      <c r="A1589" s="142">
        <v>251203</v>
      </c>
      <c r="B1589" s="67" t="s">
        <v>65</v>
      </c>
      <c r="C1589" s="67">
        <v>91926</v>
      </c>
      <c r="D1589" s="68" t="s">
        <v>987</v>
      </c>
      <c r="E1589" s="17" t="s">
        <v>76</v>
      </c>
      <c r="F1589" s="69">
        <v>1373</v>
      </c>
      <c r="G1589" s="16">
        <v>1373</v>
      </c>
      <c r="H1589" s="70">
        <v>2.96</v>
      </c>
      <c r="I1589" s="70">
        <v>1</v>
      </c>
      <c r="J1589" s="70">
        <f t="shared" si="51"/>
        <v>3.96</v>
      </c>
      <c r="K1589" s="143">
        <f t="shared" si="50"/>
        <v>5437.08</v>
      </c>
      <c r="L1589" s="4"/>
    </row>
    <row r="1590" spans="1:12" ht="15" customHeight="1" x14ac:dyDescent="0.25">
      <c r="A1590" s="142">
        <v>251204</v>
      </c>
      <c r="B1590" s="67" t="s">
        <v>61</v>
      </c>
      <c r="C1590" s="67">
        <v>70564</v>
      </c>
      <c r="D1590" s="68" t="s">
        <v>1413</v>
      </c>
      <c r="E1590" s="17" t="s">
        <v>76</v>
      </c>
      <c r="F1590" s="69">
        <v>2342</v>
      </c>
      <c r="G1590" s="16">
        <v>2342</v>
      </c>
      <c r="H1590" s="70">
        <v>3.9</v>
      </c>
      <c r="I1590" s="70">
        <v>1</v>
      </c>
      <c r="J1590" s="70">
        <f t="shared" si="51"/>
        <v>4.9000000000000004</v>
      </c>
      <c r="K1590" s="143">
        <f t="shared" si="50"/>
        <v>11475.800000000001</v>
      </c>
      <c r="L1590" s="4"/>
    </row>
    <row r="1591" spans="1:12" ht="45" customHeight="1" x14ac:dyDescent="0.25">
      <c r="A1591" s="142">
        <v>251205</v>
      </c>
      <c r="B1591" s="67" t="s">
        <v>65</v>
      </c>
      <c r="C1591" s="67">
        <v>92023</v>
      </c>
      <c r="D1591" s="68" t="s">
        <v>1414</v>
      </c>
      <c r="E1591" s="17" t="s">
        <v>62</v>
      </c>
      <c r="F1591" s="69">
        <v>10</v>
      </c>
      <c r="G1591" s="16">
        <v>10</v>
      </c>
      <c r="H1591" s="70">
        <v>23.96</v>
      </c>
      <c r="I1591" s="70">
        <v>20</v>
      </c>
      <c r="J1591" s="70">
        <f t="shared" si="51"/>
        <v>43.96</v>
      </c>
      <c r="K1591" s="143">
        <f t="shared" si="50"/>
        <v>439.6</v>
      </c>
      <c r="L1591" s="4"/>
    </row>
    <row r="1592" spans="1:12" ht="45" customHeight="1" x14ac:dyDescent="0.25">
      <c r="A1592" s="142">
        <v>251206</v>
      </c>
      <c r="B1592" s="67" t="s">
        <v>65</v>
      </c>
      <c r="C1592" s="67">
        <v>92023</v>
      </c>
      <c r="D1592" s="68" t="s">
        <v>1414</v>
      </c>
      <c r="E1592" s="17" t="s">
        <v>62</v>
      </c>
      <c r="F1592" s="69">
        <v>1</v>
      </c>
      <c r="G1592" s="16">
        <v>1</v>
      </c>
      <c r="H1592" s="70">
        <v>23.96</v>
      </c>
      <c r="I1592" s="70">
        <v>20</v>
      </c>
      <c r="J1592" s="70">
        <f t="shared" si="51"/>
        <v>43.96</v>
      </c>
      <c r="K1592" s="143">
        <f t="shared" si="50"/>
        <v>43.96</v>
      </c>
      <c r="L1592" s="4"/>
    </row>
    <row r="1593" spans="1:12" s="110" customFormat="1" ht="15" customHeight="1" x14ac:dyDescent="0.25">
      <c r="A1593" s="142">
        <v>251207</v>
      </c>
      <c r="B1593" s="67" t="s">
        <v>61</v>
      </c>
      <c r="C1593" s="67">
        <v>72578</v>
      </c>
      <c r="D1593" s="68" t="s">
        <v>456</v>
      </c>
      <c r="E1593" s="17" t="s">
        <v>62</v>
      </c>
      <c r="F1593" s="69">
        <v>22</v>
      </c>
      <c r="G1593" s="16">
        <v>22</v>
      </c>
      <c r="H1593" s="70">
        <v>8.07</v>
      </c>
      <c r="I1593" s="70">
        <v>10</v>
      </c>
      <c r="J1593" s="70">
        <f t="shared" si="51"/>
        <v>18.07</v>
      </c>
      <c r="K1593" s="143">
        <f t="shared" si="50"/>
        <v>397.54</v>
      </c>
      <c r="L1593" s="4"/>
    </row>
    <row r="1594" spans="1:12" s="110" customFormat="1" ht="15" customHeight="1" x14ac:dyDescent="0.25">
      <c r="A1594" s="142">
        <v>251208</v>
      </c>
      <c r="B1594" s="67" t="s">
        <v>61</v>
      </c>
      <c r="C1594" s="67">
        <v>72585</v>
      </c>
      <c r="D1594" s="68" t="s">
        <v>457</v>
      </c>
      <c r="E1594" s="17" t="s">
        <v>62</v>
      </c>
      <c r="F1594" s="69">
        <v>2</v>
      </c>
      <c r="G1594" s="16">
        <v>2</v>
      </c>
      <c r="H1594" s="70">
        <v>11.94</v>
      </c>
      <c r="I1594" s="70">
        <v>10</v>
      </c>
      <c r="J1594" s="70">
        <f t="shared" si="51"/>
        <v>21.939999999999998</v>
      </c>
      <c r="K1594" s="143">
        <f t="shared" si="50"/>
        <v>43.879999999999995</v>
      </c>
      <c r="L1594" s="4"/>
    </row>
    <row r="1595" spans="1:12" s="110" customFormat="1" ht="15" customHeight="1" x14ac:dyDescent="0.25">
      <c r="A1595" s="142">
        <v>251209</v>
      </c>
      <c r="B1595" s="67" t="s">
        <v>61</v>
      </c>
      <c r="C1595" s="67">
        <v>72385</v>
      </c>
      <c r="D1595" s="68" t="s">
        <v>1098</v>
      </c>
      <c r="E1595" s="17" t="s">
        <v>62</v>
      </c>
      <c r="F1595" s="69">
        <v>35</v>
      </c>
      <c r="G1595" s="16">
        <v>35</v>
      </c>
      <c r="H1595" s="70">
        <v>3.63</v>
      </c>
      <c r="I1595" s="70">
        <v>1</v>
      </c>
      <c r="J1595" s="70">
        <f t="shared" si="51"/>
        <v>4.63</v>
      </c>
      <c r="K1595" s="143">
        <f t="shared" si="50"/>
        <v>162.04999999999998</v>
      </c>
      <c r="L1595" s="4"/>
    </row>
    <row r="1596" spans="1:12" ht="45" customHeight="1" x14ac:dyDescent="0.25">
      <c r="A1596" s="142">
        <v>2512010</v>
      </c>
      <c r="B1596" s="67" t="s">
        <v>65</v>
      </c>
      <c r="C1596" s="67">
        <v>93654</v>
      </c>
      <c r="D1596" s="68" t="s">
        <v>823</v>
      </c>
      <c r="E1596" s="17" t="s">
        <v>62</v>
      </c>
      <c r="F1596" s="69">
        <v>14</v>
      </c>
      <c r="G1596" s="16">
        <v>14</v>
      </c>
      <c r="H1596" s="70">
        <v>9.9700000000000006</v>
      </c>
      <c r="I1596" s="70">
        <v>1</v>
      </c>
      <c r="J1596" s="70">
        <f t="shared" si="51"/>
        <v>10.97</v>
      </c>
      <c r="K1596" s="143">
        <f t="shared" si="50"/>
        <v>153.58000000000001</v>
      </c>
      <c r="L1596" s="4"/>
    </row>
    <row r="1597" spans="1:12" ht="45" customHeight="1" x14ac:dyDescent="0.25">
      <c r="A1597" s="142">
        <v>2512011</v>
      </c>
      <c r="B1597" s="67" t="s">
        <v>65</v>
      </c>
      <c r="C1597" s="67">
        <v>93656</v>
      </c>
      <c r="D1597" s="68" t="s">
        <v>1415</v>
      </c>
      <c r="E1597" s="17" t="s">
        <v>62</v>
      </c>
      <c r="F1597" s="69">
        <v>10</v>
      </c>
      <c r="G1597" s="16">
        <v>10</v>
      </c>
      <c r="H1597" s="70">
        <v>10.49</v>
      </c>
      <c r="I1597" s="70">
        <v>2</v>
      </c>
      <c r="J1597" s="70">
        <f t="shared" si="51"/>
        <v>12.49</v>
      </c>
      <c r="K1597" s="143">
        <f t="shared" si="50"/>
        <v>124.9</v>
      </c>
      <c r="L1597" s="4"/>
    </row>
    <row r="1598" spans="1:12" ht="15" customHeight="1" x14ac:dyDescent="0.25">
      <c r="A1598" s="142">
        <v>2512012</v>
      </c>
      <c r="B1598" s="67" t="s">
        <v>61</v>
      </c>
      <c r="C1598" s="67">
        <v>71175</v>
      </c>
      <c r="D1598" s="68" t="s">
        <v>1416</v>
      </c>
      <c r="E1598" s="17" t="s">
        <v>62</v>
      </c>
      <c r="F1598" s="69">
        <v>1</v>
      </c>
      <c r="G1598" s="16">
        <v>1</v>
      </c>
      <c r="H1598" s="70">
        <v>304.47000000000003</v>
      </c>
      <c r="I1598" s="70">
        <v>30</v>
      </c>
      <c r="J1598" s="70">
        <f t="shared" si="51"/>
        <v>334.47</v>
      </c>
      <c r="K1598" s="143">
        <f t="shared" si="50"/>
        <v>334.47</v>
      </c>
      <c r="L1598" s="4"/>
    </row>
    <row r="1599" spans="1:12" ht="30" customHeight="1" x14ac:dyDescent="0.25">
      <c r="A1599" s="142">
        <v>2512013</v>
      </c>
      <c r="B1599" s="67" t="s">
        <v>61</v>
      </c>
      <c r="C1599" s="67">
        <v>71184</v>
      </c>
      <c r="D1599" s="68" t="s">
        <v>1417</v>
      </c>
      <c r="E1599" s="17" t="s">
        <v>62</v>
      </c>
      <c r="F1599" s="69">
        <v>4</v>
      </c>
      <c r="G1599" s="16">
        <v>4</v>
      </c>
      <c r="H1599" s="70">
        <v>80.39</v>
      </c>
      <c r="I1599" s="70">
        <v>30</v>
      </c>
      <c r="J1599" s="70">
        <f t="shared" si="51"/>
        <v>110.39</v>
      </c>
      <c r="K1599" s="143">
        <f t="shared" si="50"/>
        <v>441.56</v>
      </c>
      <c r="L1599" s="4"/>
    </row>
    <row r="1600" spans="1:12" ht="30" customHeight="1" x14ac:dyDescent="0.25">
      <c r="A1600" s="142">
        <v>2512014</v>
      </c>
      <c r="B1600" s="67" t="s">
        <v>61</v>
      </c>
      <c r="C1600" s="67">
        <v>71457</v>
      </c>
      <c r="D1600" s="68" t="s">
        <v>1418</v>
      </c>
      <c r="E1600" s="17" t="s">
        <v>62</v>
      </c>
      <c r="F1600" s="69">
        <v>1</v>
      </c>
      <c r="G1600" s="16">
        <v>1</v>
      </c>
      <c r="H1600" s="70">
        <v>202.94</v>
      </c>
      <c r="I1600" s="70">
        <v>30</v>
      </c>
      <c r="J1600" s="70">
        <f t="shared" si="51"/>
        <v>232.94</v>
      </c>
      <c r="K1600" s="143">
        <f t="shared" ref="K1600:K1660" si="52">G1600*J1600</f>
        <v>232.94</v>
      </c>
      <c r="L1600" s="4"/>
    </row>
    <row r="1601" spans="1:12" ht="60" customHeight="1" x14ac:dyDescent="0.25">
      <c r="A1601" s="142">
        <v>2512015</v>
      </c>
      <c r="B1601" s="67" t="s">
        <v>65</v>
      </c>
      <c r="C1601" s="67">
        <v>91845</v>
      </c>
      <c r="D1601" s="68" t="s">
        <v>984</v>
      </c>
      <c r="E1601" s="17" t="s">
        <v>76</v>
      </c>
      <c r="F1601" s="69">
        <v>298</v>
      </c>
      <c r="G1601" s="16">
        <v>298</v>
      </c>
      <c r="H1601" s="70">
        <v>4.88</v>
      </c>
      <c r="I1601" s="70">
        <v>2</v>
      </c>
      <c r="J1601" s="70">
        <f t="shared" si="51"/>
        <v>6.88</v>
      </c>
      <c r="K1601" s="143">
        <f t="shared" si="52"/>
        <v>2050.2399999999998</v>
      </c>
      <c r="L1601" s="4"/>
    </row>
    <row r="1602" spans="1:12" ht="60" customHeight="1" x14ac:dyDescent="0.25">
      <c r="A1602" s="142">
        <v>2512016</v>
      </c>
      <c r="B1602" s="67" t="s">
        <v>65</v>
      </c>
      <c r="C1602" s="67">
        <v>97668</v>
      </c>
      <c r="D1602" s="68" t="s">
        <v>1419</v>
      </c>
      <c r="E1602" s="17" t="s">
        <v>76</v>
      </c>
      <c r="F1602" s="69">
        <v>358</v>
      </c>
      <c r="G1602" s="16">
        <v>358</v>
      </c>
      <c r="H1602" s="70">
        <v>6.7</v>
      </c>
      <c r="I1602" s="70">
        <v>3</v>
      </c>
      <c r="J1602" s="70">
        <f t="shared" si="51"/>
        <v>9.6999999999999993</v>
      </c>
      <c r="K1602" s="143">
        <f t="shared" si="52"/>
        <v>3472.6</v>
      </c>
      <c r="L1602" s="4"/>
    </row>
    <row r="1603" spans="1:12" ht="60" customHeight="1" x14ac:dyDescent="0.25">
      <c r="A1603" s="142">
        <v>2512017</v>
      </c>
      <c r="B1603" s="67" t="s">
        <v>65</v>
      </c>
      <c r="C1603" s="67">
        <v>97669</v>
      </c>
      <c r="D1603" s="68" t="s">
        <v>1420</v>
      </c>
      <c r="E1603" s="17" t="s">
        <v>76</v>
      </c>
      <c r="F1603" s="69">
        <v>54</v>
      </c>
      <c r="G1603" s="16">
        <v>54</v>
      </c>
      <c r="H1603" s="70">
        <v>9.65</v>
      </c>
      <c r="I1603" s="70">
        <v>5</v>
      </c>
      <c r="J1603" s="70">
        <f t="shared" si="51"/>
        <v>14.65</v>
      </c>
      <c r="K1603" s="143">
        <f t="shared" si="52"/>
        <v>791.1</v>
      </c>
      <c r="L1603" s="4"/>
    </row>
    <row r="1604" spans="1:12" ht="45" customHeight="1" x14ac:dyDescent="0.25">
      <c r="A1604" s="142">
        <v>2512018</v>
      </c>
      <c r="B1604" s="67" t="s">
        <v>65</v>
      </c>
      <c r="C1604" s="67">
        <v>103782</v>
      </c>
      <c r="D1604" s="68" t="s">
        <v>833</v>
      </c>
      <c r="E1604" s="17" t="s">
        <v>62</v>
      </c>
      <c r="F1604" s="69">
        <v>31</v>
      </c>
      <c r="G1604" s="16">
        <v>31</v>
      </c>
      <c r="H1604" s="70">
        <v>19.38</v>
      </c>
      <c r="I1604" s="70">
        <v>10</v>
      </c>
      <c r="J1604" s="70">
        <f t="shared" si="51"/>
        <v>29.38</v>
      </c>
      <c r="K1604" s="143">
        <f t="shared" si="52"/>
        <v>910.78</v>
      </c>
      <c r="L1604" s="4"/>
    </row>
    <row r="1605" spans="1:12" ht="60" customHeight="1" x14ac:dyDescent="0.25">
      <c r="A1605" s="142">
        <v>2512019</v>
      </c>
      <c r="B1605" s="96" t="s">
        <v>90</v>
      </c>
      <c r="C1605" s="96" t="s">
        <v>207</v>
      </c>
      <c r="D1605" s="68" t="s">
        <v>1421</v>
      </c>
      <c r="E1605" s="17" t="s">
        <v>62</v>
      </c>
      <c r="F1605" s="69">
        <v>37</v>
      </c>
      <c r="G1605" s="16">
        <v>37</v>
      </c>
      <c r="H1605" s="70">
        <v>1038.33</v>
      </c>
      <c r="I1605" s="70">
        <v>50</v>
      </c>
      <c r="J1605" s="70">
        <f t="shared" si="51"/>
        <v>1088.33</v>
      </c>
      <c r="K1605" s="143">
        <f t="shared" si="52"/>
        <v>40268.21</v>
      </c>
      <c r="L1605" s="4"/>
    </row>
    <row r="1606" spans="1:12" ht="45" customHeight="1" x14ac:dyDescent="0.25">
      <c r="A1606" s="142">
        <v>2512020</v>
      </c>
      <c r="B1606" s="96" t="s">
        <v>90</v>
      </c>
      <c r="C1606" s="96" t="s">
        <v>208</v>
      </c>
      <c r="D1606" s="68" t="s">
        <v>1422</v>
      </c>
      <c r="E1606" s="17" t="s">
        <v>62</v>
      </c>
      <c r="F1606" s="69">
        <v>4</v>
      </c>
      <c r="G1606" s="16">
        <v>4</v>
      </c>
      <c r="H1606" s="70">
        <v>112</v>
      </c>
      <c r="I1606" s="70">
        <v>10</v>
      </c>
      <c r="J1606" s="70">
        <f t="shared" ref="J1606:J1665" si="53">H1606+I1606</f>
        <v>122</v>
      </c>
      <c r="K1606" s="143">
        <f t="shared" si="52"/>
        <v>488</v>
      </c>
      <c r="L1606" s="4"/>
    </row>
    <row r="1607" spans="1:12" ht="30" customHeight="1" x14ac:dyDescent="0.25">
      <c r="A1607" s="142">
        <v>2512021</v>
      </c>
      <c r="B1607" s="67" t="s">
        <v>65</v>
      </c>
      <c r="C1607" s="67">
        <v>100903</v>
      </c>
      <c r="D1607" s="68" t="s">
        <v>466</v>
      </c>
      <c r="E1607" s="17" t="s">
        <v>62</v>
      </c>
      <c r="F1607" s="69">
        <v>8</v>
      </c>
      <c r="G1607" s="16">
        <v>8</v>
      </c>
      <c r="H1607" s="70">
        <v>19.170000000000002</v>
      </c>
      <c r="I1607" s="70">
        <v>7</v>
      </c>
      <c r="J1607" s="70">
        <f t="shared" si="53"/>
        <v>26.17</v>
      </c>
      <c r="K1607" s="143">
        <f t="shared" si="52"/>
        <v>209.36</v>
      </c>
      <c r="L1607" s="4"/>
    </row>
    <row r="1608" spans="1:12" ht="30" customHeight="1" x14ac:dyDescent="0.25">
      <c r="A1608" s="142">
        <v>2512022</v>
      </c>
      <c r="B1608" s="96" t="s">
        <v>90</v>
      </c>
      <c r="C1608" s="96" t="s">
        <v>209</v>
      </c>
      <c r="D1608" s="68" t="s">
        <v>1423</v>
      </c>
      <c r="E1608" s="17" t="s">
        <v>62</v>
      </c>
      <c r="F1608" s="69">
        <v>5</v>
      </c>
      <c r="G1608" s="16">
        <v>5</v>
      </c>
      <c r="H1608" s="70">
        <v>38.130000000000003</v>
      </c>
      <c r="I1608" s="70">
        <v>10</v>
      </c>
      <c r="J1608" s="70">
        <f t="shared" si="53"/>
        <v>48.13</v>
      </c>
      <c r="K1608" s="143">
        <f t="shared" si="52"/>
        <v>240.65</v>
      </c>
      <c r="L1608" s="4"/>
    </row>
    <row r="1609" spans="1:12" ht="30" customHeight="1" x14ac:dyDescent="0.25">
      <c r="A1609" s="142">
        <v>2512023</v>
      </c>
      <c r="B1609" s="67" t="s">
        <v>61</v>
      </c>
      <c r="C1609" s="67">
        <v>72198</v>
      </c>
      <c r="D1609" s="68" t="s">
        <v>1424</v>
      </c>
      <c r="E1609" s="17" t="s">
        <v>62</v>
      </c>
      <c r="F1609" s="69">
        <v>1</v>
      </c>
      <c r="G1609" s="16">
        <v>1</v>
      </c>
      <c r="H1609" s="70">
        <v>1519</v>
      </c>
      <c r="I1609" s="70">
        <v>50</v>
      </c>
      <c r="J1609" s="70">
        <f t="shared" si="53"/>
        <v>1569</v>
      </c>
      <c r="K1609" s="143">
        <f t="shared" si="52"/>
        <v>1569</v>
      </c>
      <c r="L1609" s="4"/>
    </row>
    <row r="1610" spans="1:12" ht="45" customHeight="1" thickBot="1" x14ac:dyDescent="0.3">
      <c r="A1610" s="140">
        <v>2512024</v>
      </c>
      <c r="B1610" s="97" t="s">
        <v>90</v>
      </c>
      <c r="C1610" s="97" t="s">
        <v>206</v>
      </c>
      <c r="D1610" s="62" t="s">
        <v>1410</v>
      </c>
      <c r="E1610" s="63" t="s">
        <v>64</v>
      </c>
      <c r="F1610" s="64">
        <v>0.25</v>
      </c>
      <c r="G1610" s="65">
        <v>0.25</v>
      </c>
      <c r="H1610" s="66">
        <v>194.91</v>
      </c>
      <c r="I1610" s="66">
        <v>20</v>
      </c>
      <c r="J1610" s="66">
        <f t="shared" si="53"/>
        <v>214.91</v>
      </c>
      <c r="K1610" s="141">
        <f t="shared" si="52"/>
        <v>53.727499999999999</v>
      </c>
      <c r="L1610" s="4"/>
    </row>
    <row r="1611" spans="1:12" ht="20.100000000000001" customHeight="1" thickBot="1" x14ac:dyDescent="0.3">
      <c r="A1611" s="77" t="s">
        <v>1381</v>
      </c>
      <c r="B1611" s="78" t="s">
        <v>61</v>
      </c>
      <c r="C1611" s="79" t="s">
        <v>2</v>
      </c>
      <c r="D1611" s="80" t="s">
        <v>1425</v>
      </c>
      <c r="E1611" s="81" t="s">
        <v>63</v>
      </c>
      <c r="F1611" s="82" t="s">
        <v>2</v>
      </c>
      <c r="G1611" s="78" t="s">
        <v>63</v>
      </c>
      <c r="H1611" s="83">
        <v>0</v>
      </c>
      <c r="I1611" s="83">
        <v>0</v>
      </c>
      <c r="J1611" s="84">
        <f>J1612+J1613+J1614+J1615+J1616+J1617+J1618+J1619+J1620+J1621</f>
        <v>2241.9499999999998</v>
      </c>
      <c r="K1611" s="85">
        <f>K1612+K1613+K1614+K1615+K1616+K1617+K1618+K1619+K1620+K1621</f>
        <v>2925.4474999999998</v>
      </c>
      <c r="L1611" s="4"/>
    </row>
    <row r="1612" spans="1:12" ht="15" customHeight="1" x14ac:dyDescent="0.25">
      <c r="A1612" s="138">
        <v>251301</v>
      </c>
      <c r="B1612" s="55" t="s">
        <v>61</v>
      </c>
      <c r="C1612" s="55">
        <v>70692</v>
      </c>
      <c r="D1612" s="56" t="s">
        <v>1202</v>
      </c>
      <c r="E1612" s="57" t="s">
        <v>62</v>
      </c>
      <c r="F1612" s="58">
        <v>2</v>
      </c>
      <c r="G1612" s="59">
        <v>2</v>
      </c>
      <c r="H1612" s="60">
        <v>5.14</v>
      </c>
      <c r="I1612" s="60">
        <v>5</v>
      </c>
      <c r="J1612" s="60">
        <f t="shared" si="53"/>
        <v>10.14</v>
      </c>
      <c r="K1612" s="139">
        <f t="shared" si="52"/>
        <v>20.28</v>
      </c>
      <c r="L1612" s="4"/>
    </row>
    <row r="1613" spans="1:12" ht="30" customHeight="1" x14ac:dyDescent="0.25">
      <c r="A1613" s="142">
        <v>251302</v>
      </c>
      <c r="B1613" s="96" t="s">
        <v>90</v>
      </c>
      <c r="C1613" s="96" t="s">
        <v>210</v>
      </c>
      <c r="D1613" s="68" t="s">
        <v>1426</v>
      </c>
      <c r="E1613" s="17" t="s">
        <v>62</v>
      </c>
      <c r="F1613" s="69">
        <v>2</v>
      </c>
      <c r="G1613" s="16">
        <v>2</v>
      </c>
      <c r="H1613" s="70">
        <v>38.11</v>
      </c>
      <c r="I1613" s="70">
        <v>0</v>
      </c>
      <c r="J1613" s="70">
        <f t="shared" si="53"/>
        <v>38.11</v>
      </c>
      <c r="K1613" s="143">
        <f t="shared" si="52"/>
        <v>76.22</v>
      </c>
      <c r="L1613" s="4"/>
    </row>
    <row r="1614" spans="1:12" ht="45" customHeight="1" x14ac:dyDescent="0.25">
      <c r="A1614" s="142">
        <v>251303</v>
      </c>
      <c r="B1614" s="67" t="s">
        <v>65</v>
      </c>
      <c r="C1614" s="67">
        <v>91929</v>
      </c>
      <c r="D1614" s="68" t="s">
        <v>1427</v>
      </c>
      <c r="E1614" s="17" t="s">
        <v>76</v>
      </c>
      <c r="F1614" s="69">
        <v>46</v>
      </c>
      <c r="G1614" s="16">
        <v>46</v>
      </c>
      <c r="H1614" s="70">
        <v>5.2</v>
      </c>
      <c r="I1614" s="70">
        <v>1</v>
      </c>
      <c r="J1614" s="70">
        <f t="shared" si="53"/>
        <v>6.2</v>
      </c>
      <c r="K1614" s="143">
        <f t="shared" si="52"/>
        <v>285.2</v>
      </c>
      <c r="L1614" s="4"/>
    </row>
    <row r="1615" spans="1:12" ht="30" customHeight="1" x14ac:dyDescent="0.25">
      <c r="A1615" s="142">
        <v>251304</v>
      </c>
      <c r="B1615" s="67" t="s">
        <v>65</v>
      </c>
      <c r="C1615" s="67">
        <v>93670</v>
      </c>
      <c r="D1615" s="68" t="s">
        <v>1428</v>
      </c>
      <c r="E1615" s="17" t="s">
        <v>62</v>
      </c>
      <c r="F1615" s="69">
        <v>2</v>
      </c>
      <c r="G1615" s="16">
        <v>2</v>
      </c>
      <c r="H1615" s="70">
        <v>65.36</v>
      </c>
      <c r="I1615" s="70">
        <v>7</v>
      </c>
      <c r="J1615" s="70">
        <f t="shared" si="53"/>
        <v>72.36</v>
      </c>
      <c r="K1615" s="143">
        <f t="shared" si="52"/>
        <v>144.72</v>
      </c>
      <c r="L1615" s="4"/>
    </row>
    <row r="1616" spans="1:12" ht="30" customHeight="1" x14ac:dyDescent="0.25">
      <c r="A1616" s="142">
        <v>251305</v>
      </c>
      <c r="B1616" s="67" t="s">
        <v>65</v>
      </c>
      <c r="C1616" s="67">
        <v>93671</v>
      </c>
      <c r="D1616" s="68" t="s">
        <v>1401</v>
      </c>
      <c r="E1616" s="17" t="s">
        <v>62</v>
      </c>
      <c r="F1616" s="69">
        <v>1</v>
      </c>
      <c r="G1616" s="16">
        <v>1</v>
      </c>
      <c r="H1616" s="70">
        <v>66.989999999999995</v>
      </c>
      <c r="I1616" s="70">
        <v>10</v>
      </c>
      <c r="J1616" s="70">
        <f t="shared" si="53"/>
        <v>76.989999999999995</v>
      </c>
      <c r="K1616" s="143">
        <f t="shared" si="52"/>
        <v>76.989999999999995</v>
      </c>
      <c r="L1616" s="4"/>
    </row>
    <row r="1617" spans="1:12" ht="30" customHeight="1" x14ac:dyDescent="0.25">
      <c r="A1617" s="142">
        <v>251306</v>
      </c>
      <c r="B1617" s="67" t="s">
        <v>61</v>
      </c>
      <c r="C1617" s="67">
        <v>71184</v>
      </c>
      <c r="D1617" s="68" t="s">
        <v>1429</v>
      </c>
      <c r="E1617" s="17" t="s">
        <v>62</v>
      </c>
      <c r="F1617" s="69">
        <v>4</v>
      </c>
      <c r="G1617" s="16">
        <v>4</v>
      </c>
      <c r="H1617" s="70">
        <v>80.39</v>
      </c>
      <c r="I1617" s="70">
        <v>30</v>
      </c>
      <c r="J1617" s="70">
        <f t="shared" si="53"/>
        <v>110.39</v>
      </c>
      <c r="K1617" s="143">
        <f t="shared" si="52"/>
        <v>441.56</v>
      </c>
      <c r="L1617" s="4"/>
    </row>
    <row r="1618" spans="1:12" ht="30" customHeight="1" x14ac:dyDescent="0.25">
      <c r="A1618" s="142">
        <v>251307</v>
      </c>
      <c r="B1618" s="67" t="s">
        <v>61</v>
      </c>
      <c r="C1618" s="67">
        <v>71456</v>
      </c>
      <c r="D1618" s="68" t="s">
        <v>1430</v>
      </c>
      <c r="E1618" s="17" t="s">
        <v>62</v>
      </c>
      <c r="F1618" s="69">
        <v>1</v>
      </c>
      <c r="G1618" s="16">
        <v>1</v>
      </c>
      <c r="H1618" s="70">
        <v>193.83</v>
      </c>
      <c r="I1618" s="70">
        <v>30</v>
      </c>
      <c r="J1618" s="70">
        <f t="shared" si="53"/>
        <v>223.83</v>
      </c>
      <c r="K1618" s="143">
        <f t="shared" si="52"/>
        <v>223.83</v>
      </c>
      <c r="L1618" s="4"/>
    </row>
    <row r="1619" spans="1:12" ht="60" customHeight="1" x14ac:dyDescent="0.25">
      <c r="A1619" s="142">
        <v>251308</v>
      </c>
      <c r="B1619" s="67" t="s">
        <v>65</v>
      </c>
      <c r="C1619" s="67">
        <v>97667</v>
      </c>
      <c r="D1619" s="68" t="s">
        <v>1431</v>
      </c>
      <c r="E1619" s="17" t="s">
        <v>76</v>
      </c>
      <c r="F1619" s="69">
        <v>18</v>
      </c>
      <c r="G1619" s="16">
        <v>18</v>
      </c>
      <c r="H1619" s="70">
        <v>4.7</v>
      </c>
      <c r="I1619" s="70">
        <v>2</v>
      </c>
      <c r="J1619" s="70">
        <f t="shared" si="53"/>
        <v>6.7</v>
      </c>
      <c r="K1619" s="143">
        <f t="shared" si="52"/>
        <v>120.60000000000001</v>
      </c>
      <c r="L1619" s="4"/>
    </row>
    <row r="1620" spans="1:12" ht="30" customHeight="1" x14ac:dyDescent="0.25">
      <c r="A1620" s="142">
        <v>251309</v>
      </c>
      <c r="B1620" s="67" t="s">
        <v>61</v>
      </c>
      <c r="C1620" s="67">
        <v>72190</v>
      </c>
      <c r="D1620" s="68" t="s">
        <v>1432</v>
      </c>
      <c r="E1620" s="17" t="s">
        <v>62</v>
      </c>
      <c r="F1620" s="69">
        <v>1</v>
      </c>
      <c r="G1620" s="16">
        <v>1</v>
      </c>
      <c r="H1620" s="70">
        <v>1432.32</v>
      </c>
      <c r="I1620" s="70">
        <v>50</v>
      </c>
      <c r="J1620" s="70">
        <f t="shared" si="53"/>
        <v>1482.32</v>
      </c>
      <c r="K1620" s="143">
        <f t="shared" si="52"/>
        <v>1482.32</v>
      </c>
      <c r="L1620" s="4"/>
    </row>
    <row r="1621" spans="1:12" ht="45" customHeight="1" thickBot="1" x14ac:dyDescent="0.3">
      <c r="A1621" s="140">
        <v>2513010</v>
      </c>
      <c r="B1621" s="97" t="s">
        <v>90</v>
      </c>
      <c r="C1621" s="97" t="s">
        <v>206</v>
      </c>
      <c r="D1621" s="62" t="s">
        <v>1409</v>
      </c>
      <c r="E1621" s="63" t="s">
        <v>64</v>
      </c>
      <c r="F1621" s="64">
        <v>0.25</v>
      </c>
      <c r="G1621" s="65">
        <v>0.25</v>
      </c>
      <c r="H1621" s="66">
        <v>194.91</v>
      </c>
      <c r="I1621" s="66">
        <v>20</v>
      </c>
      <c r="J1621" s="66">
        <f t="shared" si="53"/>
        <v>214.91</v>
      </c>
      <c r="K1621" s="141">
        <f t="shared" si="52"/>
        <v>53.727499999999999</v>
      </c>
      <c r="L1621" s="4"/>
    </row>
    <row r="1622" spans="1:12" ht="20.100000000000001" customHeight="1" thickBot="1" x14ac:dyDescent="0.3">
      <c r="A1622" s="77" t="s">
        <v>1382</v>
      </c>
      <c r="B1622" s="78" t="s">
        <v>61</v>
      </c>
      <c r="C1622" s="79" t="s">
        <v>2</v>
      </c>
      <c r="D1622" s="80" t="s">
        <v>1433</v>
      </c>
      <c r="E1622" s="81" t="s">
        <v>63</v>
      </c>
      <c r="F1622" s="82" t="s">
        <v>2</v>
      </c>
      <c r="G1622" s="78" t="s">
        <v>63</v>
      </c>
      <c r="H1622" s="83">
        <v>0</v>
      </c>
      <c r="I1622" s="83">
        <v>0</v>
      </c>
      <c r="J1622" s="84">
        <f>J1623+J1624+J1625+J1626+J1627+J1628+J1629+J1630</f>
        <v>68.819999999999993</v>
      </c>
      <c r="K1622" s="85">
        <f>K1623+K1624+K1625+K1626+K1627+K1628+K1629+K1630</f>
        <v>5593.5300000000007</v>
      </c>
      <c r="L1622" s="4"/>
    </row>
    <row r="1623" spans="1:12" ht="15" customHeight="1" x14ac:dyDescent="0.25">
      <c r="A1623" s="138">
        <v>251401</v>
      </c>
      <c r="B1623" s="55" t="s">
        <v>61</v>
      </c>
      <c r="C1623" s="55">
        <v>70924</v>
      </c>
      <c r="D1623" s="56" t="s">
        <v>1088</v>
      </c>
      <c r="E1623" s="57" t="s">
        <v>62</v>
      </c>
      <c r="F1623" s="58">
        <v>24</v>
      </c>
      <c r="G1623" s="59">
        <v>24</v>
      </c>
      <c r="H1623" s="60">
        <v>6.66</v>
      </c>
      <c r="I1623" s="60">
        <v>10</v>
      </c>
      <c r="J1623" s="60">
        <f t="shared" si="53"/>
        <v>16.66</v>
      </c>
      <c r="K1623" s="139">
        <f t="shared" si="52"/>
        <v>399.84000000000003</v>
      </c>
      <c r="L1623" s="4"/>
    </row>
    <row r="1624" spans="1:12" ht="15" customHeight="1" x14ac:dyDescent="0.25">
      <c r="A1624" s="142">
        <v>251402</v>
      </c>
      <c r="B1624" s="67" t="s">
        <v>61</v>
      </c>
      <c r="C1624" s="67">
        <v>70925</v>
      </c>
      <c r="D1624" s="68" t="s">
        <v>1087</v>
      </c>
      <c r="E1624" s="17" t="s">
        <v>62</v>
      </c>
      <c r="F1624" s="69">
        <v>72</v>
      </c>
      <c r="G1624" s="16">
        <v>72</v>
      </c>
      <c r="H1624" s="70">
        <v>1.24</v>
      </c>
      <c r="I1624" s="70">
        <v>2</v>
      </c>
      <c r="J1624" s="70">
        <f t="shared" si="53"/>
        <v>3.24</v>
      </c>
      <c r="K1624" s="143">
        <f t="shared" si="52"/>
        <v>233.28000000000003</v>
      </c>
      <c r="L1624" s="4"/>
    </row>
    <row r="1625" spans="1:12" ht="15" customHeight="1" x14ac:dyDescent="0.25">
      <c r="A1625" s="142">
        <v>251403</v>
      </c>
      <c r="B1625" s="67" t="s">
        <v>61</v>
      </c>
      <c r="C1625" s="67">
        <v>72441</v>
      </c>
      <c r="D1625" s="68" t="s">
        <v>1434</v>
      </c>
      <c r="E1625" s="17" t="s">
        <v>62</v>
      </c>
      <c r="F1625" s="69">
        <v>24</v>
      </c>
      <c r="G1625" s="16">
        <v>24</v>
      </c>
      <c r="H1625" s="70">
        <v>4.5</v>
      </c>
      <c r="I1625" s="70">
        <v>1</v>
      </c>
      <c r="J1625" s="70">
        <f t="shared" si="53"/>
        <v>5.5</v>
      </c>
      <c r="K1625" s="143">
        <f t="shared" si="52"/>
        <v>132</v>
      </c>
      <c r="L1625" s="4"/>
    </row>
    <row r="1626" spans="1:12" ht="15" customHeight="1" x14ac:dyDescent="0.25">
      <c r="A1626" s="142">
        <v>251404</v>
      </c>
      <c r="B1626" s="67" t="s">
        <v>61</v>
      </c>
      <c r="C1626" s="67">
        <v>72578</v>
      </c>
      <c r="D1626" s="68" t="s">
        <v>456</v>
      </c>
      <c r="E1626" s="17" t="s">
        <v>62</v>
      </c>
      <c r="F1626" s="69">
        <v>24</v>
      </c>
      <c r="G1626" s="16">
        <v>24</v>
      </c>
      <c r="H1626" s="70">
        <v>8.07</v>
      </c>
      <c r="I1626" s="70">
        <v>10</v>
      </c>
      <c r="J1626" s="70">
        <f t="shared" si="53"/>
        <v>18.07</v>
      </c>
      <c r="K1626" s="143">
        <f t="shared" si="52"/>
        <v>433.68</v>
      </c>
      <c r="L1626" s="4"/>
    </row>
    <row r="1627" spans="1:12" ht="15" customHeight="1" x14ac:dyDescent="0.25">
      <c r="A1627" s="142">
        <v>251405</v>
      </c>
      <c r="B1627" s="67" t="s">
        <v>61</v>
      </c>
      <c r="C1627" s="67">
        <v>70371</v>
      </c>
      <c r="D1627" s="68" t="s">
        <v>1101</v>
      </c>
      <c r="E1627" s="17" t="s">
        <v>62</v>
      </c>
      <c r="F1627" s="69">
        <v>134</v>
      </c>
      <c r="G1627" s="16">
        <v>134</v>
      </c>
      <c r="H1627" s="70">
        <v>1.45</v>
      </c>
      <c r="I1627" s="70">
        <v>0.37</v>
      </c>
      <c r="J1627" s="70">
        <f t="shared" si="53"/>
        <v>1.8199999999999998</v>
      </c>
      <c r="K1627" s="143">
        <f t="shared" si="52"/>
        <v>243.87999999999997</v>
      </c>
      <c r="L1627" s="4"/>
    </row>
    <row r="1628" spans="1:12" ht="45" customHeight="1" x14ac:dyDescent="0.25">
      <c r="A1628" s="142">
        <v>251406</v>
      </c>
      <c r="B1628" s="67" t="s">
        <v>65</v>
      </c>
      <c r="C1628" s="67">
        <v>91926</v>
      </c>
      <c r="D1628" s="68" t="s">
        <v>1435</v>
      </c>
      <c r="E1628" s="17" t="s">
        <v>76</v>
      </c>
      <c r="F1628" s="69">
        <v>600</v>
      </c>
      <c r="G1628" s="16">
        <v>600</v>
      </c>
      <c r="H1628" s="70">
        <v>2.96</v>
      </c>
      <c r="I1628" s="70">
        <v>1</v>
      </c>
      <c r="J1628" s="70">
        <f t="shared" si="53"/>
        <v>3.96</v>
      </c>
      <c r="K1628" s="143">
        <f t="shared" si="52"/>
        <v>2376</v>
      </c>
      <c r="L1628" s="4"/>
    </row>
    <row r="1629" spans="1:12" ht="45" customHeight="1" x14ac:dyDescent="0.25">
      <c r="A1629" s="142">
        <v>251407</v>
      </c>
      <c r="B1629" s="67" t="s">
        <v>65</v>
      </c>
      <c r="C1629" s="67">
        <v>93654</v>
      </c>
      <c r="D1629" s="68" t="s">
        <v>823</v>
      </c>
      <c r="E1629" s="17" t="s">
        <v>62</v>
      </c>
      <c r="F1629" s="69">
        <v>5</v>
      </c>
      <c r="G1629" s="16">
        <v>5</v>
      </c>
      <c r="H1629" s="70">
        <v>9.9700000000000006</v>
      </c>
      <c r="I1629" s="70">
        <v>1</v>
      </c>
      <c r="J1629" s="70">
        <f t="shared" si="53"/>
        <v>10.97</v>
      </c>
      <c r="K1629" s="143">
        <f t="shared" si="52"/>
        <v>54.85</v>
      </c>
      <c r="L1629" s="4"/>
    </row>
    <row r="1630" spans="1:12" ht="15" customHeight="1" thickBot="1" x14ac:dyDescent="0.3">
      <c r="A1630" s="140">
        <v>251408</v>
      </c>
      <c r="B1630" s="61" t="s">
        <v>61</v>
      </c>
      <c r="C1630" s="61">
        <v>71201</v>
      </c>
      <c r="D1630" s="62" t="s">
        <v>1436</v>
      </c>
      <c r="E1630" s="63" t="s">
        <v>76</v>
      </c>
      <c r="F1630" s="64">
        <v>200</v>
      </c>
      <c r="G1630" s="65">
        <v>200</v>
      </c>
      <c r="H1630" s="66">
        <v>5.6</v>
      </c>
      <c r="I1630" s="66">
        <v>3</v>
      </c>
      <c r="J1630" s="66">
        <f t="shared" si="53"/>
        <v>8.6</v>
      </c>
      <c r="K1630" s="141">
        <f t="shared" si="52"/>
        <v>1720</v>
      </c>
      <c r="L1630" s="4"/>
    </row>
    <row r="1631" spans="1:12" ht="20.100000000000001" customHeight="1" thickBot="1" x14ac:dyDescent="0.3">
      <c r="A1631" s="77" t="s">
        <v>1383</v>
      </c>
      <c r="B1631" s="78" t="s">
        <v>61</v>
      </c>
      <c r="C1631" s="79" t="s">
        <v>2</v>
      </c>
      <c r="D1631" s="80" t="s">
        <v>211</v>
      </c>
      <c r="E1631" s="81" t="s">
        <v>63</v>
      </c>
      <c r="F1631" s="111">
        <v>1</v>
      </c>
      <c r="G1631" s="112">
        <v>1</v>
      </c>
      <c r="H1631" s="83">
        <v>0</v>
      </c>
      <c r="I1631" s="83">
        <v>3</v>
      </c>
      <c r="J1631" s="84">
        <f>J1632+J1645+J1664</f>
        <v>7313.170000000001</v>
      </c>
      <c r="K1631" s="85">
        <f>K1632+K1645+K1664</f>
        <v>104142.98000000001</v>
      </c>
      <c r="L1631" s="4"/>
    </row>
    <row r="1632" spans="1:12" ht="20.100000000000001" customHeight="1" thickBot="1" x14ac:dyDescent="0.3">
      <c r="A1632" s="86" t="s">
        <v>1392</v>
      </c>
      <c r="B1632" s="87" t="s">
        <v>61</v>
      </c>
      <c r="C1632" s="88" t="s">
        <v>2</v>
      </c>
      <c r="D1632" s="89" t="s">
        <v>212</v>
      </c>
      <c r="E1632" s="90" t="s">
        <v>63</v>
      </c>
      <c r="F1632" s="91" t="s">
        <v>2</v>
      </c>
      <c r="G1632" s="87" t="s">
        <v>63</v>
      </c>
      <c r="H1632" s="92">
        <v>0</v>
      </c>
      <c r="I1632" s="92">
        <v>0</v>
      </c>
      <c r="J1632" s="93">
        <f>J1633+J1634+J1635+J1636+J1637+J1638+J1639+J1640+J1641+J1642+J1643+J1644</f>
        <v>904.57000000000016</v>
      </c>
      <c r="K1632" s="94">
        <f>K1633+K1634+K1635+K1636+K1637+K1638+K1639+K1640+K1641+K1642+K1643+K1644</f>
        <v>39213.03</v>
      </c>
      <c r="L1632" s="4"/>
    </row>
    <row r="1633" spans="1:12" ht="30" customHeight="1" x14ac:dyDescent="0.25">
      <c r="A1633" s="138">
        <v>251511</v>
      </c>
      <c r="B1633" s="55" t="s">
        <v>61</v>
      </c>
      <c r="C1633" s="55">
        <v>40101</v>
      </c>
      <c r="D1633" s="56" t="s">
        <v>1437</v>
      </c>
      <c r="E1633" s="57" t="s">
        <v>79</v>
      </c>
      <c r="F1633" s="58">
        <v>61.8</v>
      </c>
      <c r="G1633" s="59">
        <v>61.8</v>
      </c>
      <c r="H1633" s="60">
        <v>0</v>
      </c>
      <c r="I1633" s="60">
        <v>15</v>
      </c>
      <c r="J1633" s="60">
        <f t="shared" si="53"/>
        <v>15</v>
      </c>
      <c r="K1633" s="139">
        <f t="shared" si="52"/>
        <v>927</v>
      </c>
      <c r="L1633" s="4"/>
    </row>
    <row r="1634" spans="1:12" ht="15" customHeight="1" x14ac:dyDescent="0.25">
      <c r="A1634" s="142">
        <v>251512</v>
      </c>
      <c r="B1634" s="67" t="s">
        <v>61</v>
      </c>
      <c r="C1634" s="67">
        <v>40902</v>
      </c>
      <c r="D1634" s="68" t="s">
        <v>901</v>
      </c>
      <c r="E1634" s="17" t="s">
        <v>79</v>
      </c>
      <c r="F1634" s="69">
        <v>61.8</v>
      </c>
      <c r="G1634" s="16">
        <v>61.8</v>
      </c>
      <c r="H1634" s="70">
        <v>0</v>
      </c>
      <c r="I1634" s="70">
        <v>10</v>
      </c>
      <c r="J1634" s="70">
        <f t="shared" si="53"/>
        <v>10</v>
      </c>
      <c r="K1634" s="143">
        <f t="shared" si="52"/>
        <v>618</v>
      </c>
      <c r="L1634" s="4"/>
    </row>
    <row r="1635" spans="1:12" ht="15" customHeight="1" x14ac:dyDescent="0.25">
      <c r="A1635" s="142">
        <v>251513</v>
      </c>
      <c r="B1635" s="67" t="s">
        <v>61</v>
      </c>
      <c r="C1635" s="67">
        <v>71321</v>
      </c>
      <c r="D1635" s="68" t="s">
        <v>1438</v>
      </c>
      <c r="E1635" s="17" t="s">
        <v>62</v>
      </c>
      <c r="F1635" s="69">
        <v>3</v>
      </c>
      <c r="G1635" s="16">
        <v>3</v>
      </c>
      <c r="H1635" s="70">
        <v>21.41</v>
      </c>
      <c r="I1635" s="70">
        <v>7</v>
      </c>
      <c r="J1635" s="70">
        <f t="shared" si="53"/>
        <v>28.41</v>
      </c>
      <c r="K1635" s="143">
        <f t="shared" si="52"/>
        <v>85.23</v>
      </c>
      <c r="L1635" s="4"/>
    </row>
    <row r="1636" spans="1:12" ht="60" customHeight="1" x14ac:dyDescent="0.25">
      <c r="A1636" s="142">
        <v>251514</v>
      </c>
      <c r="B1636" s="67" t="s">
        <v>65</v>
      </c>
      <c r="C1636" s="67">
        <v>95778</v>
      </c>
      <c r="D1636" s="68" t="s">
        <v>1439</v>
      </c>
      <c r="E1636" s="17" t="s">
        <v>62</v>
      </c>
      <c r="F1636" s="69">
        <v>46</v>
      </c>
      <c r="G1636" s="16">
        <v>46</v>
      </c>
      <c r="H1636" s="70">
        <v>15.15</v>
      </c>
      <c r="I1636" s="70">
        <v>10</v>
      </c>
      <c r="J1636" s="70">
        <f t="shared" si="53"/>
        <v>25.15</v>
      </c>
      <c r="K1636" s="143">
        <f t="shared" si="52"/>
        <v>1156.8999999999999</v>
      </c>
      <c r="L1636" s="4"/>
    </row>
    <row r="1637" spans="1:12" ht="30" customHeight="1" x14ac:dyDescent="0.25">
      <c r="A1637" s="142">
        <v>251515</v>
      </c>
      <c r="B1637" s="67" t="s">
        <v>61</v>
      </c>
      <c r="C1637" s="67">
        <v>71381</v>
      </c>
      <c r="D1637" s="68" t="s">
        <v>1440</v>
      </c>
      <c r="E1637" s="17" t="s">
        <v>62</v>
      </c>
      <c r="F1637" s="69">
        <v>46</v>
      </c>
      <c r="G1637" s="16">
        <v>46</v>
      </c>
      <c r="H1637" s="70">
        <v>92.78</v>
      </c>
      <c r="I1637" s="70">
        <v>10</v>
      </c>
      <c r="J1637" s="70">
        <f t="shared" si="53"/>
        <v>102.78</v>
      </c>
      <c r="K1637" s="143">
        <f t="shared" si="52"/>
        <v>4727.88</v>
      </c>
      <c r="L1637" s="4"/>
    </row>
    <row r="1638" spans="1:12" ht="45" customHeight="1" x14ac:dyDescent="0.25">
      <c r="A1638" s="142">
        <v>251516</v>
      </c>
      <c r="B1638" s="96" t="s">
        <v>90</v>
      </c>
      <c r="C1638" s="96" t="s">
        <v>213</v>
      </c>
      <c r="D1638" s="68" t="s">
        <v>1441</v>
      </c>
      <c r="E1638" s="17" t="s">
        <v>62</v>
      </c>
      <c r="F1638" s="69">
        <v>46</v>
      </c>
      <c r="G1638" s="16">
        <v>46</v>
      </c>
      <c r="H1638" s="70">
        <v>46.5</v>
      </c>
      <c r="I1638" s="70">
        <v>3</v>
      </c>
      <c r="J1638" s="70">
        <f t="shared" si="53"/>
        <v>49.5</v>
      </c>
      <c r="K1638" s="143">
        <f t="shared" si="52"/>
        <v>2277</v>
      </c>
      <c r="L1638" s="4"/>
    </row>
    <row r="1639" spans="1:12" ht="45" customHeight="1" x14ac:dyDescent="0.25">
      <c r="A1639" s="142">
        <v>251517</v>
      </c>
      <c r="B1639" s="67" t="s">
        <v>65</v>
      </c>
      <c r="C1639" s="67">
        <v>98111</v>
      </c>
      <c r="D1639" s="68" t="s">
        <v>1443</v>
      </c>
      <c r="E1639" s="17" t="s">
        <v>62</v>
      </c>
      <c r="F1639" s="69">
        <v>7</v>
      </c>
      <c r="G1639" s="16">
        <v>7</v>
      </c>
      <c r="H1639" s="70">
        <v>42.83</v>
      </c>
      <c r="I1639" s="70">
        <v>5</v>
      </c>
      <c r="J1639" s="70">
        <f t="shared" si="53"/>
        <v>47.83</v>
      </c>
      <c r="K1639" s="143">
        <f t="shared" si="52"/>
        <v>334.81</v>
      </c>
      <c r="L1639" s="4"/>
    </row>
    <row r="1640" spans="1:12" ht="30" customHeight="1" x14ac:dyDescent="0.25">
      <c r="A1640" s="142">
        <v>251518</v>
      </c>
      <c r="B1640" s="96" t="s">
        <v>90</v>
      </c>
      <c r="C1640" s="96" t="s">
        <v>214</v>
      </c>
      <c r="D1640" s="68" t="s">
        <v>1444</v>
      </c>
      <c r="E1640" s="17" t="s">
        <v>62</v>
      </c>
      <c r="F1640" s="69">
        <v>7</v>
      </c>
      <c r="G1640" s="16">
        <v>7</v>
      </c>
      <c r="H1640" s="70">
        <v>154.05000000000001</v>
      </c>
      <c r="I1640" s="70">
        <v>5</v>
      </c>
      <c r="J1640" s="70">
        <f t="shared" si="53"/>
        <v>159.05000000000001</v>
      </c>
      <c r="K1640" s="143">
        <f t="shared" si="52"/>
        <v>1113.3500000000001</v>
      </c>
      <c r="L1640" s="4"/>
    </row>
    <row r="1641" spans="1:12" ht="15" customHeight="1" x14ac:dyDescent="0.25">
      <c r="A1641" s="142">
        <v>251519</v>
      </c>
      <c r="B1641" s="67" t="s">
        <v>61</v>
      </c>
      <c r="C1641" s="67">
        <v>70255</v>
      </c>
      <c r="D1641" s="68" t="s">
        <v>1445</v>
      </c>
      <c r="E1641" s="17" t="s">
        <v>62</v>
      </c>
      <c r="F1641" s="69">
        <v>83</v>
      </c>
      <c r="G1641" s="16">
        <v>83</v>
      </c>
      <c r="H1641" s="70">
        <v>17.63</v>
      </c>
      <c r="I1641" s="70">
        <v>3</v>
      </c>
      <c r="J1641" s="70">
        <f t="shared" si="53"/>
        <v>20.63</v>
      </c>
      <c r="K1641" s="143">
        <f t="shared" si="52"/>
        <v>1712.29</v>
      </c>
      <c r="L1641" s="4"/>
    </row>
    <row r="1642" spans="1:12" ht="15" customHeight="1" x14ac:dyDescent="0.25">
      <c r="A1642" s="142">
        <v>2515110</v>
      </c>
      <c r="B1642" s="67" t="s">
        <v>61</v>
      </c>
      <c r="C1642" s="67">
        <v>70544</v>
      </c>
      <c r="D1642" s="68" t="s">
        <v>1446</v>
      </c>
      <c r="E1642" s="17" t="s">
        <v>76</v>
      </c>
      <c r="F1642" s="69">
        <v>552</v>
      </c>
      <c r="G1642" s="16">
        <v>552</v>
      </c>
      <c r="H1642" s="70">
        <v>43.85</v>
      </c>
      <c r="I1642" s="70">
        <v>3</v>
      </c>
      <c r="J1642" s="70">
        <f t="shared" si="53"/>
        <v>46.85</v>
      </c>
      <c r="K1642" s="143">
        <f t="shared" si="52"/>
        <v>25861.200000000001</v>
      </c>
      <c r="L1642" s="4"/>
    </row>
    <row r="1643" spans="1:12" ht="15" customHeight="1" x14ac:dyDescent="0.25">
      <c r="A1643" s="142">
        <v>2515111</v>
      </c>
      <c r="B1643" s="67" t="s">
        <v>61</v>
      </c>
      <c r="C1643" s="67">
        <v>70229</v>
      </c>
      <c r="D1643" s="68" t="s">
        <v>1447</v>
      </c>
      <c r="E1643" s="17" t="s">
        <v>82</v>
      </c>
      <c r="F1643" s="69">
        <v>1</v>
      </c>
      <c r="G1643" s="16">
        <v>1</v>
      </c>
      <c r="H1643" s="70">
        <v>18.95</v>
      </c>
      <c r="I1643" s="70">
        <v>30</v>
      </c>
      <c r="J1643" s="70">
        <f t="shared" si="53"/>
        <v>48.95</v>
      </c>
      <c r="K1643" s="143">
        <f t="shared" si="52"/>
        <v>48.95</v>
      </c>
      <c r="L1643" s="4"/>
    </row>
    <row r="1644" spans="1:12" ht="15" customHeight="1" thickBot="1" x14ac:dyDescent="0.3">
      <c r="A1644" s="140">
        <v>2515112</v>
      </c>
      <c r="B1644" s="97" t="s">
        <v>90</v>
      </c>
      <c r="C1644" s="97" t="s">
        <v>215</v>
      </c>
      <c r="D1644" s="62" t="s">
        <v>1448</v>
      </c>
      <c r="E1644" s="63" t="s">
        <v>62</v>
      </c>
      <c r="F1644" s="64">
        <v>1</v>
      </c>
      <c r="G1644" s="65">
        <v>1</v>
      </c>
      <c r="H1644" s="66">
        <v>300.42</v>
      </c>
      <c r="I1644" s="66">
        <v>50</v>
      </c>
      <c r="J1644" s="66">
        <f t="shared" si="53"/>
        <v>350.42</v>
      </c>
      <c r="K1644" s="141">
        <f t="shared" si="52"/>
        <v>350.42</v>
      </c>
      <c r="L1644" s="4"/>
    </row>
    <row r="1645" spans="1:12" ht="20.100000000000001" customHeight="1" thickBot="1" x14ac:dyDescent="0.3">
      <c r="A1645" s="86" t="s">
        <v>1393</v>
      </c>
      <c r="B1645" s="87" t="s">
        <v>61</v>
      </c>
      <c r="C1645" s="88" t="s">
        <v>2</v>
      </c>
      <c r="D1645" s="89" t="s">
        <v>1449</v>
      </c>
      <c r="E1645" s="90" t="s">
        <v>63</v>
      </c>
      <c r="F1645" s="91" t="s">
        <v>2</v>
      </c>
      <c r="G1645" s="87" t="s">
        <v>63</v>
      </c>
      <c r="H1645" s="92">
        <v>0</v>
      </c>
      <c r="I1645" s="92">
        <v>0</v>
      </c>
      <c r="J1645" s="93">
        <f>J1646+J1647+J1648+J1649+J1650+J1651+J1652+J1653+J1654+J1655+J1656+J1657+J1658+J1659+J1660+J1661+J1662+J1663</f>
        <v>910.69</v>
      </c>
      <c r="K1645" s="94">
        <f>K1646+K1647+K1648+K1649+K1650+K1651+K1652+K1653+K1654+K1655+K1656+K1657+K1658+K1659+K1660+K1661+K1662+K1663</f>
        <v>40485.980000000003</v>
      </c>
      <c r="L1645" s="4"/>
    </row>
    <row r="1646" spans="1:12" ht="60" customHeight="1" x14ac:dyDescent="0.25">
      <c r="A1646" s="138">
        <v>251521</v>
      </c>
      <c r="B1646" s="95" t="s">
        <v>90</v>
      </c>
      <c r="C1646" s="95" t="s">
        <v>216</v>
      </c>
      <c r="D1646" s="56" t="s">
        <v>1450</v>
      </c>
      <c r="E1646" s="57" t="s">
        <v>62</v>
      </c>
      <c r="F1646" s="58">
        <v>48</v>
      </c>
      <c r="G1646" s="59">
        <v>48</v>
      </c>
      <c r="H1646" s="60">
        <v>5.36</v>
      </c>
      <c r="I1646" s="60">
        <v>10</v>
      </c>
      <c r="J1646" s="60">
        <f t="shared" si="53"/>
        <v>15.36</v>
      </c>
      <c r="K1646" s="139">
        <f t="shared" si="52"/>
        <v>737.28</v>
      </c>
      <c r="L1646" s="4"/>
    </row>
    <row r="1647" spans="1:12" ht="15" customHeight="1" x14ac:dyDescent="0.25">
      <c r="A1647" s="142">
        <v>251522</v>
      </c>
      <c r="B1647" s="67" t="s">
        <v>61</v>
      </c>
      <c r="C1647" s="67">
        <v>71321</v>
      </c>
      <c r="D1647" s="68" t="s">
        <v>1207</v>
      </c>
      <c r="E1647" s="17" t="s">
        <v>62</v>
      </c>
      <c r="F1647" s="69">
        <v>3</v>
      </c>
      <c r="G1647" s="16">
        <v>3</v>
      </c>
      <c r="H1647" s="70">
        <v>21.41</v>
      </c>
      <c r="I1647" s="70">
        <v>7</v>
      </c>
      <c r="J1647" s="70">
        <f t="shared" si="53"/>
        <v>28.41</v>
      </c>
      <c r="K1647" s="143">
        <f t="shared" si="52"/>
        <v>85.23</v>
      </c>
      <c r="L1647" s="4"/>
    </row>
    <row r="1648" spans="1:12" ht="60" customHeight="1" x14ac:dyDescent="0.25">
      <c r="A1648" s="142">
        <v>251523</v>
      </c>
      <c r="B1648" s="96" t="s">
        <v>90</v>
      </c>
      <c r="C1648" s="96" t="s">
        <v>217</v>
      </c>
      <c r="D1648" s="68" t="s">
        <v>1451</v>
      </c>
      <c r="E1648" s="17" t="s">
        <v>62</v>
      </c>
      <c r="F1648" s="69">
        <v>96</v>
      </c>
      <c r="G1648" s="16">
        <v>96</v>
      </c>
      <c r="H1648" s="70">
        <v>1.76</v>
      </c>
      <c r="I1648" s="70">
        <v>3</v>
      </c>
      <c r="J1648" s="70">
        <f t="shared" si="53"/>
        <v>4.76</v>
      </c>
      <c r="K1648" s="143">
        <f t="shared" si="52"/>
        <v>456.96</v>
      </c>
      <c r="L1648" s="4"/>
    </row>
    <row r="1649" spans="1:12" ht="60" customHeight="1" x14ac:dyDescent="0.25">
      <c r="A1649" s="142">
        <v>251524</v>
      </c>
      <c r="B1649" s="67" t="s">
        <v>65</v>
      </c>
      <c r="C1649" s="67">
        <v>95778</v>
      </c>
      <c r="D1649" s="68" t="s">
        <v>1452</v>
      </c>
      <c r="E1649" s="17" t="s">
        <v>62</v>
      </c>
      <c r="F1649" s="69">
        <v>46</v>
      </c>
      <c r="G1649" s="16">
        <v>46</v>
      </c>
      <c r="H1649" s="70">
        <v>15.15</v>
      </c>
      <c r="I1649" s="70">
        <v>5</v>
      </c>
      <c r="J1649" s="70">
        <f t="shared" si="53"/>
        <v>20.149999999999999</v>
      </c>
      <c r="K1649" s="143">
        <f t="shared" si="52"/>
        <v>926.9</v>
      </c>
      <c r="L1649" s="4"/>
    </row>
    <row r="1650" spans="1:12" ht="15" customHeight="1" x14ac:dyDescent="0.25">
      <c r="A1650" s="142">
        <v>251525</v>
      </c>
      <c r="B1650" s="67" t="s">
        <v>61</v>
      </c>
      <c r="C1650" s="67">
        <v>71035</v>
      </c>
      <c r="D1650" s="68" t="s">
        <v>1453</v>
      </c>
      <c r="E1650" s="17" t="s">
        <v>62</v>
      </c>
      <c r="F1650" s="69">
        <v>46</v>
      </c>
      <c r="G1650" s="16">
        <v>46</v>
      </c>
      <c r="H1650" s="70">
        <v>11.02</v>
      </c>
      <c r="I1650" s="70">
        <v>10</v>
      </c>
      <c r="J1650" s="70">
        <f t="shared" si="53"/>
        <v>21.02</v>
      </c>
      <c r="K1650" s="143">
        <f t="shared" si="52"/>
        <v>966.92</v>
      </c>
      <c r="L1650" s="4"/>
    </row>
    <row r="1651" spans="1:12" ht="45" customHeight="1" x14ac:dyDescent="0.25">
      <c r="A1651" s="142">
        <v>251526</v>
      </c>
      <c r="B1651" s="96" t="s">
        <v>90</v>
      </c>
      <c r="C1651" s="96" t="s">
        <v>213</v>
      </c>
      <c r="D1651" s="68" t="s">
        <v>1441</v>
      </c>
      <c r="E1651" s="17" t="s">
        <v>62</v>
      </c>
      <c r="F1651" s="69">
        <v>46</v>
      </c>
      <c r="G1651" s="16">
        <v>46</v>
      </c>
      <c r="H1651" s="70">
        <v>46.5</v>
      </c>
      <c r="I1651" s="70">
        <v>3</v>
      </c>
      <c r="J1651" s="70">
        <f t="shared" si="53"/>
        <v>49.5</v>
      </c>
      <c r="K1651" s="143">
        <f t="shared" si="52"/>
        <v>2277</v>
      </c>
      <c r="L1651" s="4"/>
    </row>
    <row r="1652" spans="1:12" ht="30" customHeight="1" x14ac:dyDescent="0.25">
      <c r="A1652" s="142">
        <v>251527</v>
      </c>
      <c r="B1652" s="67" t="s">
        <v>61</v>
      </c>
      <c r="C1652" s="67">
        <v>70255</v>
      </c>
      <c r="D1652" s="68" t="s">
        <v>1445</v>
      </c>
      <c r="E1652" s="17" t="s">
        <v>62</v>
      </c>
      <c r="F1652" s="69">
        <v>11</v>
      </c>
      <c r="G1652" s="16">
        <v>11</v>
      </c>
      <c r="H1652" s="70">
        <v>17.63</v>
      </c>
      <c r="I1652" s="70">
        <v>9</v>
      </c>
      <c r="J1652" s="70">
        <f t="shared" si="53"/>
        <v>26.63</v>
      </c>
      <c r="K1652" s="143">
        <f t="shared" si="52"/>
        <v>292.93</v>
      </c>
      <c r="L1652" s="4"/>
    </row>
    <row r="1653" spans="1:12" ht="15" customHeight="1" x14ac:dyDescent="0.25">
      <c r="A1653" s="142">
        <v>251528</v>
      </c>
      <c r="B1653" s="67" t="s">
        <v>61</v>
      </c>
      <c r="C1653" s="67">
        <v>71201</v>
      </c>
      <c r="D1653" s="68" t="s">
        <v>1436</v>
      </c>
      <c r="E1653" s="17" t="s">
        <v>76</v>
      </c>
      <c r="F1653" s="69">
        <v>184</v>
      </c>
      <c r="G1653" s="16">
        <v>184</v>
      </c>
      <c r="H1653" s="70">
        <v>5.6</v>
      </c>
      <c r="I1653" s="70">
        <v>3</v>
      </c>
      <c r="J1653" s="70">
        <f t="shared" si="53"/>
        <v>8.6</v>
      </c>
      <c r="K1653" s="143">
        <f t="shared" si="52"/>
        <v>1582.3999999999999</v>
      </c>
      <c r="L1653" s="4"/>
    </row>
    <row r="1654" spans="1:12" ht="15" customHeight="1" x14ac:dyDescent="0.25">
      <c r="A1654" s="142">
        <v>251529</v>
      </c>
      <c r="B1654" s="67" t="s">
        <v>61</v>
      </c>
      <c r="C1654" s="67">
        <v>70371</v>
      </c>
      <c r="D1654" s="68" t="s">
        <v>1101</v>
      </c>
      <c r="E1654" s="17" t="s">
        <v>62</v>
      </c>
      <c r="F1654" s="69">
        <v>123</v>
      </c>
      <c r="G1654" s="16">
        <v>123</v>
      </c>
      <c r="H1654" s="70">
        <v>1.45</v>
      </c>
      <c r="I1654" s="70">
        <v>0.37</v>
      </c>
      <c r="J1654" s="70">
        <f t="shared" si="53"/>
        <v>1.8199999999999998</v>
      </c>
      <c r="K1654" s="143">
        <f t="shared" si="52"/>
        <v>223.85999999999999</v>
      </c>
      <c r="L1654" s="4"/>
    </row>
    <row r="1655" spans="1:12" ht="15" customHeight="1" x14ac:dyDescent="0.25">
      <c r="A1655" s="142">
        <v>2515210</v>
      </c>
      <c r="B1655" s="67" t="s">
        <v>61</v>
      </c>
      <c r="C1655" s="67">
        <v>71862</v>
      </c>
      <c r="D1655" s="68" t="s">
        <v>1454</v>
      </c>
      <c r="E1655" s="17" t="s">
        <v>62</v>
      </c>
      <c r="F1655" s="69">
        <v>123</v>
      </c>
      <c r="G1655" s="16">
        <v>123</v>
      </c>
      <c r="H1655" s="70">
        <v>0.26</v>
      </c>
      <c r="I1655" s="70">
        <v>0.69</v>
      </c>
      <c r="J1655" s="70">
        <f t="shared" si="53"/>
        <v>0.95</v>
      </c>
      <c r="K1655" s="143">
        <f t="shared" si="52"/>
        <v>116.85</v>
      </c>
      <c r="L1655" s="4"/>
    </row>
    <row r="1656" spans="1:12" ht="15" customHeight="1" x14ac:dyDescent="0.25">
      <c r="A1656" s="142">
        <v>2515211</v>
      </c>
      <c r="B1656" s="67" t="s">
        <v>61</v>
      </c>
      <c r="C1656" s="67">
        <v>70392</v>
      </c>
      <c r="D1656" s="68" t="s">
        <v>1455</v>
      </c>
      <c r="E1656" s="17" t="s">
        <v>62</v>
      </c>
      <c r="F1656" s="69">
        <v>123</v>
      </c>
      <c r="G1656" s="16">
        <v>123</v>
      </c>
      <c r="H1656" s="70">
        <v>0.27</v>
      </c>
      <c r="I1656" s="70">
        <v>0.6</v>
      </c>
      <c r="J1656" s="70">
        <f t="shared" si="53"/>
        <v>0.87</v>
      </c>
      <c r="K1656" s="143">
        <f t="shared" si="52"/>
        <v>107.01</v>
      </c>
      <c r="L1656" s="4"/>
    </row>
    <row r="1657" spans="1:12" ht="15" customHeight="1" x14ac:dyDescent="0.25">
      <c r="A1657" s="142">
        <v>2515212</v>
      </c>
      <c r="B1657" s="67" t="s">
        <v>61</v>
      </c>
      <c r="C1657" s="67">
        <v>71861</v>
      </c>
      <c r="D1657" s="68" t="s">
        <v>450</v>
      </c>
      <c r="E1657" s="17" t="s">
        <v>62</v>
      </c>
      <c r="F1657" s="69">
        <v>96</v>
      </c>
      <c r="G1657" s="16">
        <v>96</v>
      </c>
      <c r="H1657" s="70">
        <v>0.13</v>
      </c>
      <c r="I1657" s="70">
        <v>0.38</v>
      </c>
      <c r="J1657" s="70">
        <f t="shared" si="53"/>
        <v>0.51</v>
      </c>
      <c r="K1657" s="143">
        <f t="shared" si="52"/>
        <v>48.96</v>
      </c>
      <c r="L1657" s="4"/>
    </row>
    <row r="1658" spans="1:12" ht="15" customHeight="1" x14ac:dyDescent="0.25">
      <c r="A1658" s="142">
        <v>2515213</v>
      </c>
      <c r="B1658" s="67" t="s">
        <v>61</v>
      </c>
      <c r="C1658" s="67">
        <v>70391</v>
      </c>
      <c r="D1658" s="68" t="s">
        <v>449</v>
      </c>
      <c r="E1658" s="17" t="s">
        <v>62</v>
      </c>
      <c r="F1658" s="69">
        <v>96</v>
      </c>
      <c r="G1658" s="16">
        <v>96</v>
      </c>
      <c r="H1658" s="70">
        <v>0.18</v>
      </c>
      <c r="I1658" s="70">
        <v>0.6</v>
      </c>
      <c r="J1658" s="70">
        <f t="shared" si="53"/>
        <v>0.78</v>
      </c>
      <c r="K1658" s="143">
        <f t="shared" si="52"/>
        <v>74.88</v>
      </c>
      <c r="L1658" s="4"/>
    </row>
    <row r="1659" spans="1:12" ht="15" customHeight="1" x14ac:dyDescent="0.25">
      <c r="A1659" s="142">
        <v>2515214</v>
      </c>
      <c r="B1659" s="67" t="s">
        <v>61</v>
      </c>
      <c r="C1659" s="67">
        <v>70543</v>
      </c>
      <c r="D1659" s="68" t="s">
        <v>1456</v>
      </c>
      <c r="E1659" s="17" t="s">
        <v>76</v>
      </c>
      <c r="F1659" s="69">
        <v>503</v>
      </c>
      <c r="G1659" s="16">
        <v>503</v>
      </c>
      <c r="H1659" s="70">
        <v>33.65</v>
      </c>
      <c r="I1659" s="70">
        <v>3</v>
      </c>
      <c r="J1659" s="70">
        <f t="shared" si="53"/>
        <v>36.65</v>
      </c>
      <c r="K1659" s="143">
        <f t="shared" si="52"/>
        <v>18434.95</v>
      </c>
      <c r="L1659" s="4"/>
    </row>
    <row r="1660" spans="1:12" ht="75" customHeight="1" x14ac:dyDescent="0.25">
      <c r="A1660" s="142">
        <v>2515215</v>
      </c>
      <c r="B1660" s="96" t="s">
        <v>90</v>
      </c>
      <c r="C1660" s="96" t="s">
        <v>218</v>
      </c>
      <c r="D1660" s="68" t="s">
        <v>1457</v>
      </c>
      <c r="E1660" s="17" t="s">
        <v>62</v>
      </c>
      <c r="F1660" s="69">
        <v>46</v>
      </c>
      <c r="G1660" s="16">
        <v>46</v>
      </c>
      <c r="H1660" s="70">
        <v>4.6100000000000003</v>
      </c>
      <c r="I1660" s="70">
        <v>3</v>
      </c>
      <c r="J1660" s="70">
        <f t="shared" si="53"/>
        <v>7.61</v>
      </c>
      <c r="K1660" s="143">
        <f t="shared" si="52"/>
        <v>350.06</v>
      </c>
      <c r="L1660" s="4"/>
    </row>
    <row r="1661" spans="1:12" ht="45" customHeight="1" x14ac:dyDescent="0.25">
      <c r="A1661" s="142">
        <v>2515216</v>
      </c>
      <c r="B1661" s="96" t="s">
        <v>90</v>
      </c>
      <c r="C1661" s="96" t="s">
        <v>219</v>
      </c>
      <c r="D1661" s="68" t="s">
        <v>1458</v>
      </c>
      <c r="E1661" s="17" t="s">
        <v>62</v>
      </c>
      <c r="F1661" s="69">
        <v>249</v>
      </c>
      <c r="G1661" s="16">
        <v>249</v>
      </c>
      <c r="H1661" s="70">
        <v>42.89</v>
      </c>
      <c r="I1661" s="70">
        <v>10</v>
      </c>
      <c r="J1661" s="70">
        <f t="shared" si="53"/>
        <v>52.89</v>
      </c>
      <c r="K1661" s="143">
        <f t="shared" ref="K1661:K1721" si="54">G1661*J1661</f>
        <v>13169.61</v>
      </c>
      <c r="L1661" s="4"/>
    </row>
    <row r="1662" spans="1:12" ht="45" customHeight="1" x14ac:dyDescent="0.25">
      <c r="A1662" s="142">
        <v>2515217</v>
      </c>
      <c r="B1662" s="96" t="s">
        <v>90</v>
      </c>
      <c r="C1662" s="96" t="s">
        <v>220</v>
      </c>
      <c r="D1662" s="68" t="s">
        <v>1459</v>
      </c>
      <c r="E1662" s="17" t="s">
        <v>62</v>
      </c>
      <c r="F1662" s="69">
        <v>1</v>
      </c>
      <c r="G1662" s="16">
        <v>1</v>
      </c>
      <c r="H1662" s="70">
        <v>437.41</v>
      </c>
      <c r="I1662" s="70">
        <v>50</v>
      </c>
      <c r="J1662" s="70">
        <f t="shared" si="53"/>
        <v>487.41</v>
      </c>
      <c r="K1662" s="143">
        <f t="shared" si="54"/>
        <v>487.41</v>
      </c>
      <c r="L1662" s="4"/>
    </row>
    <row r="1663" spans="1:12" ht="30" customHeight="1" thickBot="1" x14ac:dyDescent="0.3">
      <c r="A1663" s="140">
        <v>2515218</v>
      </c>
      <c r="B1663" s="97" t="s">
        <v>65</v>
      </c>
      <c r="C1663" s="97">
        <v>96989</v>
      </c>
      <c r="D1663" s="62" t="s">
        <v>1460</v>
      </c>
      <c r="E1663" s="63" t="s">
        <v>62</v>
      </c>
      <c r="F1663" s="64">
        <v>1</v>
      </c>
      <c r="G1663" s="65">
        <v>1</v>
      </c>
      <c r="H1663" s="66">
        <v>141.77000000000001</v>
      </c>
      <c r="I1663" s="66">
        <v>5</v>
      </c>
      <c r="J1663" s="66">
        <f t="shared" si="53"/>
        <v>146.77000000000001</v>
      </c>
      <c r="K1663" s="141">
        <f t="shared" si="54"/>
        <v>146.77000000000001</v>
      </c>
      <c r="L1663" s="4"/>
    </row>
    <row r="1664" spans="1:12" ht="20.100000000000001" customHeight="1" thickBot="1" x14ac:dyDescent="0.3">
      <c r="A1664" s="86" t="s">
        <v>1394</v>
      </c>
      <c r="B1664" s="100" t="s">
        <v>61</v>
      </c>
      <c r="C1664" s="101" t="s">
        <v>2</v>
      </c>
      <c r="D1664" s="89" t="s">
        <v>221</v>
      </c>
      <c r="E1664" s="90" t="s">
        <v>63</v>
      </c>
      <c r="F1664" s="91" t="s">
        <v>2</v>
      </c>
      <c r="G1664" s="87" t="s">
        <v>63</v>
      </c>
      <c r="H1664" s="92">
        <v>0</v>
      </c>
      <c r="I1664" s="92">
        <v>0</v>
      </c>
      <c r="J1664" s="93">
        <f>J1665+J1666+J1667+J1668+J1669+J1670+J1671+J1672+J1673+J1674+J1675+J1676+J1677+J1678+J1679+J1680+J1681+J1682+J1683+J1684+J1685+J1686+J1687+J1688+J1689</f>
        <v>5497.9100000000008</v>
      </c>
      <c r="K1664" s="94">
        <f>K1665+K1666+K1667+K1668+K1669+K1670+K1671+K1672+K1673+K1674+K1675+K1676+K1677+K1678+K1679+K1680+K1681+K1682+K1683+K1684+K1685+K1686+K1687+K1688+K1689</f>
        <v>24443.970000000005</v>
      </c>
      <c r="L1664" s="4"/>
    </row>
    <row r="1665" spans="1:12" ht="15" customHeight="1" x14ac:dyDescent="0.25">
      <c r="A1665" s="138">
        <v>251531</v>
      </c>
      <c r="B1665" s="95" t="s">
        <v>90</v>
      </c>
      <c r="C1665" s="95" t="s">
        <v>222</v>
      </c>
      <c r="D1665" s="56" t="s">
        <v>1461</v>
      </c>
      <c r="E1665" s="57" t="s">
        <v>62</v>
      </c>
      <c r="F1665" s="58">
        <v>2</v>
      </c>
      <c r="G1665" s="59">
        <v>2</v>
      </c>
      <c r="H1665" s="60">
        <v>507.3</v>
      </c>
      <c r="I1665" s="60">
        <v>90</v>
      </c>
      <c r="J1665" s="60">
        <f t="shared" si="53"/>
        <v>597.29999999999995</v>
      </c>
      <c r="K1665" s="139">
        <f t="shared" si="54"/>
        <v>1194.5999999999999</v>
      </c>
      <c r="L1665" s="4"/>
    </row>
    <row r="1666" spans="1:12" ht="45" customHeight="1" x14ac:dyDescent="0.25">
      <c r="A1666" s="142">
        <v>251532</v>
      </c>
      <c r="B1666" s="96" t="s">
        <v>90</v>
      </c>
      <c r="C1666" s="96" t="s">
        <v>223</v>
      </c>
      <c r="D1666" s="68" t="s">
        <v>1462</v>
      </c>
      <c r="E1666" s="17" t="s">
        <v>62</v>
      </c>
      <c r="F1666" s="69">
        <v>21</v>
      </c>
      <c r="G1666" s="16">
        <v>21</v>
      </c>
      <c r="H1666" s="70">
        <v>13.86</v>
      </c>
      <c r="I1666" s="70">
        <v>50</v>
      </c>
      <c r="J1666" s="70">
        <f t="shared" ref="J1666:J1727" si="55">H1666+I1666</f>
        <v>63.86</v>
      </c>
      <c r="K1666" s="143">
        <f t="shared" si="54"/>
        <v>1341.06</v>
      </c>
      <c r="L1666" s="4"/>
    </row>
    <row r="1667" spans="1:12" ht="15" customHeight="1" x14ac:dyDescent="0.25">
      <c r="A1667" s="142">
        <v>251533</v>
      </c>
      <c r="B1667" s="67" t="s">
        <v>61</v>
      </c>
      <c r="C1667" s="67">
        <v>72556</v>
      </c>
      <c r="D1667" s="68" t="s">
        <v>1463</v>
      </c>
      <c r="E1667" s="17" t="s">
        <v>62</v>
      </c>
      <c r="F1667" s="69">
        <v>2</v>
      </c>
      <c r="G1667" s="16">
        <v>2</v>
      </c>
      <c r="H1667" s="70">
        <v>27.19</v>
      </c>
      <c r="I1667" s="70">
        <v>10</v>
      </c>
      <c r="J1667" s="70">
        <f t="shared" si="55"/>
        <v>37.19</v>
      </c>
      <c r="K1667" s="143">
        <f t="shared" si="54"/>
        <v>74.38</v>
      </c>
      <c r="L1667" s="4"/>
    </row>
    <row r="1668" spans="1:12" ht="15" customHeight="1" x14ac:dyDescent="0.25">
      <c r="A1668" s="142">
        <v>251534</v>
      </c>
      <c r="B1668" s="67" t="s">
        <v>61</v>
      </c>
      <c r="C1668" s="67">
        <v>71026</v>
      </c>
      <c r="D1668" s="68" t="s">
        <v>1464</v>
      </c>
      <c r="E1668" s="17" t="s">
        <v>62</v>
      </c>
      <c r="F1668" s="69">
        <v>44</v>
      </c>
      <c r="G1668" s="16">
        <v>44</v>
      </c>
      <c r="H1668" s="70">
        <v>1.83</v>
      </c>
      <c r="I1668" s="70">
        <v>1</v>
      </c>
      <c r="J1668" s="70">
        <f t="shared" si="55"/>
        <v>2.83</v>
      </c>
      <c r="K1668" s="143">
        <f t="shared" si="54"/>
        <v>124.52000000000001</v>
      </c>
      <c r="L1668" s="4"/>
    </row>
    <row r="1669" spans="1:12" ht="30" customHeight="1" x14ac:dyDescent="0.25">
      <c r="A1669" s="142">
        <v>251535</v>
      </c>
      <c r="B1669" s="67" t="s">
        <v>65</v>
      </c>
      <c r="C1669" s="67">
        <v>98304</v>
      </c>
      <c r="D1669" s="68" t="s">
        <v>1465</v>
      </c>
      <c r="E1669" s="17" t="s">
        <v>62</v>
      </c>
      <c r="F1669" s="69">
        <v>3</v>
      </c>
      <c r="G1669" s="16">
        <v>3</v>
      </c>
      <c r="H1669" s="70">
        <v>3327.93</v>
      </c>
      <c r="I1669" s="70">
        <v>150</v>
      </c>
      <c r="J1669" s="70">
        <f t="shared" si="55"/>
        <v>3477.93</v>
      </c>
      <c r="K1669" s="143">
        <f t="shared" si="54"/>
        <v>10433.789999999999</v>
      </c>
      <c r="L1669" s="4"/>
    </row>
    <row r="1670" spans="1:12" ht="15" customHeight="1" x14ac:dyDescent="0.25">
      <c r="A1670" s="142">
        <v>251536</v>
      </c>
      <c r="B1670" s="96" t="s">
        <v>90</v>
      </c>
      <c r="C1670" s="96" t="s">
        <v>224</v>
      </c>
      <c r="D1670" s="68" t="s">
        <v>1466</v>
      </c>
      <c r="E1670" s="17" t="s">
        <v>225</v>
      </c>
      <c r="F1670" s="69">
        <v>1</v>
      </c>
      <c r="G1670" s="16">
        <v>1</v>
      </c>
      <c r="H1670" s="70">
        <v>216.58</v>
      </c>
      <c r="I1670" s="70">
        <v>0</v>
      </c>
      <c r="J1670" s="70">
        <f t="shared" si="55"/>
        <v>216.58</v>
      </c>
      <c r="K1670" s="143">
        <f t="shared" si="54"/>
        <v>216.58</v>
      </c>
      <c r="L1670" s="4"/>
    </row>
    <row r="1671" spans="1:12" ht="15" customHeight="1" x14ac:dyDescent="0.25">
      <c r="A1671" s="142">
        <v>251537</v>
      </c>
      <c r="B1671" s="67" t="s">
        <v>61</v>
      </c>
      <c r="C1671" s="67">
        <v>71796</v>
      </c>
      <c r="D1671" s="68" t="s">
        <v>1467</v>
      </c>
      <c r="E1671" s="17" t="s">
        <v>62</v>
      </c>
      <c r="F1671" s="69">
        <v>2</v>
      </c>
      <c r="G1671" s="16">
        <v>2</v>
      </c>
      <c r="H1671" s="70">
        <v>26.72</v>
      </c>
      <c r="I1671" s="70">
        <v>5</v>
      </c>
      <c r="J1671" s="70">
        <f t="shared" si="55"/>
        <v>31.72</v>
      </c>
      <c r="K1671" s="143">
        <f t="shared" si="54"/>
        <v>63.44</v>
      </c>
      <c r="L1671" s="4"/>
    </row>
    <row r="1672" spans="1:12" ht="30" customHeight="1" x14ac:dyDescent="0.25">
      <c r="A1672" s="142">
        <v>251538</v>
      </c>
      <c r="B1672" s="67" t="s">
        <v>61</v>
      </c>
      <c r="C1672" s="67">
        <v>72226</v>
      </c>
      <c r="D1672" s="68" t="s">
        <v>1468</v>
      </c>
      <c r="E1672" s="17" t="s">
        <v>62</v>
      </c>
      <c r="F1672" s="69">
        <v>1</v>
      </c>
      <c r="G1672" s="16">
        <v>1</v>
      </c>
      <c r="H1672" s="70">
        <v>735</v>
      </c>
      <c r="I1672" s="70">
        <v>6</v>
      </c>
      <c r="J1672" s="70">
        <f t="shared" si="55"/>
        <v>741</v>
      </c>
      <c r="K1672" s="143">
        <f t="shared" si="54"/>
        <v>741</v>
      </c>
      <c r="L1672" s="4"/>
    </row>
    <row r="1673" spans="1:12" ht="30" customHeight="1" x14ac:dyDescent="0.25">
      <c r="A1673" s="142">
        <v>251539</v>
      </c>
      <c r="B1673" s="96" t="s">
        <v>90</v>
      </c>
      <c r="C1673" s="96" t="s">
        <v>226</v>
      </c>
      <c r="D1673" s="68" t="s">
        <v>1469</v>
      </c>
      <c r="E1673" s="17" t="s">
        <v>62</v>
      </c>
      <c r="F1673" s="69">
        <v>1</v>
      </c>
      <c r="G1673" s="16">
        <v>1</v>
      </c>
      <c r="H1673" s="70">
        <v>136.5</v>
      </c>
      <c r="I1673" s="70">
        <v>2</v>
      </c>
      <c r="J1673" s="70">
        <f t="shared" si="55"/>
        <v>138.5</v>
      </c>
      <c r="K1673" s="143">
        <f t="shared" si="54"/>
        <v>138.5</v>
      </c>
      <c r="L1673" s="4"/>
    </row>
    <row r="1674" spans="1:12" ht="15" customHeight="1" x14ac:dyDescent="0.25">
      <c r="A1674" s="142">
        <v>2515310</v>
      </c>
      <c r="B1674" s="67" t="s">
        <v>61</v>
      </c>
      <c r="C1674" s="67">
        <v>70691</v>
      </c>
      <c r="D1674" s="68" t="s">
        <v>1470</v>
      </c>
      <c r="E1674" s="17" t="s">
        <v>62</v>
      </c>
      <c r="F1674" s="69">
        <v>23</v>
      </c>
      <c r="G1674" s="16">
        <v>23</v>
      </c>
      <c r="H1674" s="70">
        <v>2.5299999999999998</v>
      </c>
      <c r="I1674" s="70">
        <v>5</v>
      </c>
      <c r="J1674" s="70">
        <f t="shared" si="55"/>
        <v>7.5299999999999994</v>
      </c>
      <c r="K1674" s="143">
        <f t="shared" si="54"/>
        <v>173.19</v>
      </c>
      <c r="L1674" s="4"/>
    </row>
    <row r="1675" spans="1:12" ht="15" customHeight="1" x14ac:dyDescent="0.25">
      <c r="A1675" s="142">
        <v>2515311</v>
      </c>
      <c r="B1675" s="67" t="s">
        <v>61</v>
      </c>
      <c r="C1675" s="67">
        <v>71741</v>
      </c>
      <c r="D1675" s="68" t="s">
        <v>1095</v>
      </c>
      <c r="E1675" s="17" t="s">
        <v>62</v>
      </c>
      <c r="F1675" s="69">
        <v>6</v>
      </c>
      <c r="G1675" s="16">
        <v>6</v>
      </c>
      <c r="H1675" s="70">
        <v>1.23</v>
      </c>
      <c r="I1675" s="70">
        <v>1</v>
      </c>
      <c r="J1675" s="70">
        <f t="shared" si="55"/>
        <v>2.23</v>
      </c>
      <c r="K1675" s="143">
        <f t="shared" si="54"/>
        <v>13.379999999999999</v>
      </c>
      <c r="L1675" s="4"/>
    </row>
    <row r="1676" spans="1:12" ht="15" customHeight="1" x14ac:dyDescent="0.25">
      <c r="A1676" s="142">
        <v>2515312</v>
      </c>
      <c r="B1676" s="67" t="s">
        <v>61</v>
      </c>
      <c r="C1676" s="67">
        <v>70626</v>
      </c>
      <c r="D1676" s="68" t="s">
        <v>1471</v>
      </c>
      <c r="E1676" s="17" t="s">
        <v>76</v>
      </c>
      <c r="F1676" s="69">
        <v>950</v>
      </c>
      <c r="G1676" s="16">
        <v>950</v>
      </c>
      <c r="H1676" s="70">
        <v>3.27</v>
      </c>
      <c r="I1676" s="70">
        <v>1</v>
      </c>
      <c r="J1676" s="70">
        <f t="shared" si="55"/>
        <v>4.2699999999999996</v>
      </c>
      <c r="K1676" s="143">
        <f t="shared" si="54"/>
        <v>4056.4999999999995</v>
      </c>
      <c r="L1676" s="4"/>
    </row>
    <row r="1677" spans="1:12" ht="60" customHeight="1" x14ac:dyDescent="0.25">
      <c r="A1677" s="142">
        <v>2515313</v>
      </c>
      <c r="B1677" s="67" t="s">
        <v>65</v>
      </c>
      <c r="C1677" s="67">
        <v>97667</v>
      </c>
      <c r="D1677" s="68" t="s">
        <v>1472</v>
      </c>
      <c r="E1677" s="17" t="s">
        <v>76</v>
      </c>
      <c r="F1677" s="69">
        <v>20</v>
      </c>
      <c r="G1677" s="16">
        <v>20</v>
      </c>
      <c r="H1677" s="70">
        <v>4.7</v>
      </c>
      <c r="I1677" s="70">
        <v>2</v>
      </c>
      <c r="J1677" s="70">
        <f t="shared" si="55"/>
        <v>6.7</v>
      </c>
      <c r="K1677" s="143">
        <f t="shared" si="54"/>
        <v>134</v>
      </c>
      <c r="L1677" s="4"/>
    </row>
    <row r="1678" spans="1:12" ht="15" customHeight="1" x14ac:dyDescent="0.25">
      <c r="A1678" s="142">
        <v>2515314</v>
      </c>
      <c r="B1678" s="67" t="s">
        <v>61</v>
      </c>
      <c r="C1678" s="67">
        <v>71201</v>
      </c>
      <c r="D1678" s="68" t="s">
        <v>1436</v>
      </c>
      <c r="E1678" s="17" t="s">
        <v>76</v>
      </c>
      <c r="F1678" s="69">
        <v>77</v>
      </c>
      <c r="G1678" s="16">
        <v>77</v>
      </c>
      <c r="H1678" s="70">
        <v>5.6</v>
      </c>
      <c r="I1678" s="70">
        <v>6</v>
      </c>
      <c r="J1678" s="70">
        <f t="shared" si="55"/>
        <v>11.6</v>
      </c>
      <c r="K1678" s="143">
        <f t="shared" si="54"/>
        <v>893.19999999999993</v>
      </c>
      <c r="L1678" s="4"/>
    </row>
    <row r="1679" spans="1:12" ht="15" customHeight="1" x14ac:dyDescent="0.25">
      <c r="A1679" s="142">
        <v>2515315</v>
      </c>
      <c r="B1679" s="67" t="s">
        <v>61</v>
      </c>
      <c r="C1679" s="67">
        <v>71202</v>
      </c>
      <c r="D1679" s="68" t="s">
        <v>1473</v>
      </c>
      <c r="E1679" s="17" t="s">
        <v>76</v>
      </c>
      <c r="F1679" s="69">
        <v>10</v>
      </c>
      <c r="G1679" s="16">
        <v>10</v>
      </c>
      <c r="H1679" s="70">
        <v>8.52</v>
      </c>
      <c r="I1679" s="70">
        <v>7</v>
      </c>
      <c r="J1679" s="70">
        <f t="shared" si="55"/>
        <v>15.52</v>
      </c>
      <c r="K1679" s="143">
        <f t="shared" si="54"/>
        <v>155.19999999999999</v>
      </c>
      <c r="L1679" s="4"/>
    </row>
    <row r="1680" spans="1:12" ht="30" customHeight="1" x14ac:dyDescent="0.25">
      <c r="A1680" s="142">
        <v>2515316</v>
      </c>
      <c r="B1680" s="96" t="s">
        <v>90</v>
      </c>
      <c r="C1680" s="96" t="s">
        <v>227</v>
      </c>
      <c r="D1680" s="68" t="s">
        <v>1474</v>
      </c>
      <c r="E1680" s="17" t="s">
        <v>62</v>
      </c>
      <c r="F1680" s="69">
        <v>43</v>
      </c>
      <c r="G1680" s="16">
        <v>43</v>
      </c>
      <c r="H1680" s="70">
        <v>12.56</v>
      </c>
      <c r="I1680" s="70">
        <v>20</v>
      </c>
      <c r="J1680" s="70">
        <f t="shared" si="55"/>
        <v>32.56</v>
      </c>
      <c r="K1680" s="143">
        <f t="shared" si="54"/>
        <v>1400.0800000000002</v>
      </c>
      <c r="L1680" s="4"/>
    </row>
    <row r="1681" spans="1:12" ht="30" customHeight="1" x14ac:dyDescent="0.25">
      <c r="A1681" s="142">
        <v>2515317</v>
      </c>
      <c r="B1681" s="96" t="s">
        <v>90</v>
      </c>
      <c r="C1681" s="96" t="s">
        <v>228</v>
      </c>
      <c r="D1681" s="68" t="s">
        <v>1475</v>
      </c>
      <c r="E1681" s="17" t="s">
        <v>76</v>
      </c>
      <c r="F1681" s="69">
        <v>43</v>
      </c>
      <c r="G1681" s="16">
        <v>43</v>
      </c>
      <c r="H1681" s="70">
        <v>6.5</v>
      </c>
      <c r="I1681" s="70">
        <v>10</v>
      </c>
      <c r="J1681" s="70">
        <f t="shared" si="55"/>
        <v>16.5</v>
      </c>
      <c r="K1681" s="143">
        <f t="shared" si="54"/>
        <v>709.5</v>
      </c>
      <c r="L1681" s="4"/>
    </row>
    <row r="1682" spans="1:12" ht="30" customHeight="1" x14ac:dyDescent="0.25">
      <c r="A1682" s="142">
        <v>2515318</v>
      </c>
      <c r="B1682" s="96" t="s">
        <v>90</v>
      </c>
      <c r="C1682" s="96" t="s">
        <v>229</v>
      </c>
      <c r="D1682" s="68" t="s">
        <v>1476</v>
      </c>
      <c r="E1682" s="17" t="s">
        <v>62</v>
      </c>
      <c r="F1682" s="69">
        <v>20</v>
      </c>
      <c r="G1682" s="16">
        <v>20</v>
      </c>
      <c r="H1682" s="70">
        <v>2.17</v>
      </c>
      <c r="I1682" s="70">
        <v>7</v>
      </c>
      <c r="J1682" s="70">
        <f t="shared" si="55"/>
        <v>9.17</v>
      </c>
      <c r="K1682" s="143">
        <f t="shared" si="54"/>
        <v>183.4</v>
      </c>
      <c r="L1682" s="4"/>
    </row>
    <row r="1683" spans="1:12" ht="30" customHeight="1" x14ac:dyDescent="0.25">
      <c r="A1683" s="142">
        <v>2515319</v>
      </c>
      <c r="B1683" s="96" t="s">
        <v>90</v>
      </c>
      <c r="C1683" s="96" t="s">
        <v>230</v>
      </c>
      <c r="D1683" s="68" t="s">
        <v>1477</v>
      </c>
      <c r="E1683" s="17" t="s">
        <v>76</v>
      </c>
      <c r="F1683" s="69">
        <v>8</v>
      </c>
      <c r="G1683" s="16">
        <v>8</v>
      </c>
      <c r="H1683" s="70">
        <v>1.49</v>
      </c>
      <c r="I1683" s="70">
        <v>5</v>
      </c>
      <c r="J1683" s="70">
        <f t="shared" si="55"/>
        <v>6.49</v>
      </c>
      <c r="K1683" s="143">
        <f t="shared" si="54"/>
        <v>51.92</v>
      </c>
      <c r="L1683" s="4"/>
    </row>
    <row r="1684" spans="1:12" ht="30" customHeight="1" x14ac:dyDescent="0.25">
      <c r="A1684" s="142">
        <v>2515320</v>
      </c>
      <c r="B1684" s="96" t="s">
        <v>90</v>
      </c>
      <c r="C1684" s="96" t="s">
        <v>231</v>
      </c>
      <c r="D1684" s="68" t="s">
        <v>1478</v>
      </c>
      <c r="E1684" s="17" t="s">
        <v>62</v>
      </c>
      <c r="F1684" s="69">
        <v>2</v>
      </c>
      <c r="G1684" s="16">
        <v>2</v>
      </c>
      <c r="H1684" s="70">
        <v>5.29</v>
      </c>
      <c r="I1684" s="70">
        <v>5</v>
      </c>
      <c r="J1684" s="70">
        <f t="shared" si="55"/>
        <v>10.29</v>
      </c>
      <c r="K1684" s="143">
        <f t="shared" si="54"/>
        <v>20.58</v>
      </c>
      <c r="L1684" s="4"/>
    </row>
    <row r="1685" spans="1:12" ht="30" customHeight="1" x14ac:dyDescent="0.25">
      <c r="A1685" s="142">
        <v>2515321</v>
      </c>
      <c r="B1685" s="96" t="s">
        <v>90</v>
      </c>
      <c r="C1685" s="96" t="s">
        <v>232</v>
      </c>
      <c r="D1685" s="68" t="s">
        <v>1479</v>
      </c>
      <c r="E1685" s="17" t="s">
        <v>62</v>
      </c>
      <c r="F1685" s="69">
        <v>15</v>
      </c>
      <c r="G1685" s="16">
        <v>15</v>
      </c>
      <c r="H1685" s="70">
        <v>1.75</v>
      </c>
      <c r="I1685" s="70">
        <v>10</v>
      </c>
      <c r="J1685" s="70">
        <f t="shared" si="55"/>
        <v>11.75</v>
      </c>
      <c r="K1685" s="143">
        <f t="shared" si="54"/>
        <v>176.25</v>
      </c>
      <c r="L1685" s="4"/>
    </row>
    <row r="1686" spans="1:12" ht="30" customHeight="1" x14ac:dyDescent="0.25">
      <c r="A1686" s="142">
        <v>2515322</v>
      </c>
      <c r="B1686" s="67" t="s">
        <v>61</v>
      </c>
      <c r="C1686" s="67">
        <v>70772</v>
      </c>
      <c r="D1686" s="68" t="s">
        <v>1480</v>
      </c>
      <c r="E1686" s="17" t="s">
        <v>62</v>
      </c>
      <c r="F1686" s="69">
        <v>44</v>
      </c>
      <c r="G1686" s="16">
        <v>44</v>
      </c>
      <c r="H1686" s="70">
        <v>42.5</v>
      </c>
      <c r="I1686" s="70">
        <v>0</v>
      </c>
      <c r="J1686" s="70">
        <f t="shared" si="55"/>
        <v>42.5</v>
      </c>
      <c r="K1686" s="143">
        <f t="shared" si="54"/>
        <v>1870</v>
      </c>
      <c r="L1686" s="4"/>
    </row>
    <row r="1687" spans="1:12" ht="30" customHeight="1" x14ac:dyDescent="0.25">
      <c r="A1687" s="142">
        <v>2515323</v>
      </c>
      <c r="B1687" s="96" t="s">
        <v>90</v>
      </c>
      <c r="C1687" s="96" t="s">
        <v>233</v>
      </c>
      <c r="D1687" s="68" t="s">
        <v>1481</v>
      </c>
      <c r="E1687" s="17" t="s">
        <v>62</v>
      </c>
      <c r="F1687" s="69">
        <v>90</v>
      </c>
      <c r="G1687" s="16">
        <v>90</v>
      </c>
      <c r="H1687" s="70">
        <v>0.97</v>
      </c>
      <c r="I1687" s="70">
        <v>0</v>
      </c>
      <c r="J1687" s="70">
        <f t="shared" si="55"/>
        <v>0.97</v>
      </c>
      <c r="K1687" s="143">
        <f t="shared" si="54"/>
        <v>87.3</v>
      </c>
      <c r="L1687" s="4"/>
    </row>
    <row r="1688" spans="1:12" ht="15" customHeight="1" x14ac:dyDescent="0.25">
      <c r="A1688" s="142">
        <v>2515324</v>
      </c>
      <c r="B1688" s="67" t="s">
        <v>61</v>
      </c>
      <c r="C1688" s="67">
        <v>70391</v>
      </c>
      <c r="D1688" s="68" t="s">
        <v>449</v>
      </c>
      <c r="E1688" s="17" t="s">
        <v>62</v>
      </c>
      <c r="F1688" s="69">
        <v>90</v>
      </c>
      <c r="G1688" s="16">
        <v>90</v>
      </c>
      <c r="H1688" s="70">
        <v>0.18</v>
      </c>
      <c r="I1688" s="70">
        <v>0.6</v>
      </c>
      <c r="J1688" s="70">
        <f t="shared" si="55"/>
        <v>0.78</v>
      </c>
      <c r="K1688" s="143">
        <f t="shared" si="54"/>
        <v>70.2</v>
      </c>
      <c r="L1688" s="4"/>
    </row>
    <row r="1689" spans="1:12" ht="15" customHeight="1" thickBot="1" x14ac:dyDescent="0.3">
      <c r="A1689" s="140">
        <v>2515325</v>
      </c>
      <c r="B1689" s="61" t="s">
        <v>61</v>
      </c>
      <c r="C1689" s="61">
        <v>72660</v>
      </c>
      <c r="D1689" s="62" t="s">
        <v>1482</v>
      </c>
      <c r="E1689" s="63" t="s">
        <v>76</v>
      </c>
      <c r="F1689" s="64">
        <v>10</v>
      </c>
      <c r="G1689" s="65">
        <v>10</v>
      </c>
      <c r="H1689" s="66">
        <v>4.1399999999999997</v>
      </c>
      <c r="I1689" s="66">
        <v>8</v>
      </c>
      <c r="J1689" s="66">
        <f t="shared" si="55"/>
        <v>12.14</v>
      </c>
      <c r="K1689" s="141">
        <f t="shared" si="54"/>
        <v>121.4</v>
      </c>
      <c r="L1689" s="4"/>
    </row>
    <row r="1690" spans="1:12" ht="20.100000000000001" customHeight="1" thickBot="1" x14ac:dyDescent="0.3">
      <c r="A1690" s="77" t="s">
        <v>1384</v>
      </c>
      <c r="B1690" s="78" t="s">
        <v>61</v>
      </c>
      <c r="C1690" s="79" t="s">
        <v>2</v>
      </c>
      <c r="D1690" s="80" t="s">
        <v>1483</v>
      </c>
      <c r="E1690" s="81" t="s">
        <v>63</v>
      </c>
      <c r="F1690" s="82" t="s">
        <v>2</v>
      </c>
      <c r="G1690" s="78" t="s">
        <v>63</v>
      </c>
      <c r="H1690" s="83">
        <v>0</v>
      </c>
      <c r="I1690" s="83">
        <v>0</v>
      </c>
      <c r="J1690" s="84">
        <f>J1691+J1692+J1693+J1694+J1695+J1696+J1697+J1698+J1699+J1700+J1701+J1702+J1703+J1704+J1705+J1706+J1707+J1708+J1709+J1710+J1711+J1712+J1713+J1714+J1715+J1716+J1717+J1718+J1719+J1720+J1721+J1722+J1723+J1724+J1725+J1726+J1727</f>
        <v>22754.080000000002</v>
      </c>
      <c r="K1690" s="85">
        <f>K1691+K1692+K1693+K1694+K1695+K1696+K1697+K1698+K1699+K1700+K1701+K1702+K1703+K1704+K1705+K1706+K1707+K1708+K1709+K1710+K1711+K1712+K1713+K1714+K1715+K1716+K1717+K1718+K1719+K1720+K1721+K1722+K1723+K1724+K1725+K1726+K1727</f>
        <v>30651.2624</v>
      </c>
      <c r="L1690" s="4"/>
    </row>
    <row r="1691" spans="1:12" ht="60" customHeight="1" x14ac:dyDescent="0.25">
      <c r="A1691" s="142">
        <v>251601</v>
      </c>
      <c r="B1691" s="67" t="s">
        <v>65</v>
      </c>
      <c r="C1691" s="67">
        <v>102105</v>
      </c>
      <c r="D1691" s="56" t="s">
        <v>1484</v>
      </c>
      <c r="E1691" s="17" t="s">
        <v>62</v>
      </c>
      <c r="F1691" s="69">
        <v>1</v>
      </c>
      <c r="G1691" s="16">
        <v>1</v>
      </c>
      <c r="H1691" s="70">
        <v>18650.03</v>
      </c>
      <c r="I1691" s="70">
        <v>100</v>
      </c>
      <c r="J1691" s="70">
        <f t="shared" si="55"/>
        <v>18750.03</v>
      </c>
      <c r="K1691" s="143">
        <f t="shared" si="54"/>
        <v>18750.03</v>
      </c>
      <c r="L1691" s="4"/>
    </row>
    <row r="1692" spans="1:12" ht="15" customHeight="1" x14ac:dyDescent="0.25">
      <c r="A1692" s="142">
        <v>251602</v>
      </c>
      <c r="B1692" s="67" t="s">
        <v>61</v>
      </c>
      <c r="C1692" s="67">
        <v>71177</v>
      </c>
      <c r="D1692" s="68" t="s">
        <v>1403</v>
      </c>
      <c r="E1692" s="17" t="s">
        <v>62</v>
      </c>
      <c r="F1692" s="69">
        <v>1</v>
      </c>
      <c r="G1692" s="16">
        <v>1</v>
      </c>
      <c r="H1692" s="70">
        <v>416.89</v>
      </c>
      <c r="I1692" s="70">
        <v>30</v>
      </c>
      <c r="J1692" s="70">
        <f t="shared" si="55"/>
        <v>446.89</v>
      </c>
      <c r="K1692" s="143">
        <f t="shared" si="54"/>
        <v>446.89</v>
      </c>
      <c r="L1692" s="4"/>
    </row>
    <row r="1693" spans="1:12" ht="15" customHeight="1" x14ac:dyDescent="0.25">
      <c r="A1693" s="142">
        <v>251603</v>
      </c>
      <c r="B1693" s="67" t="s">
        <v>61</v>
      </c>
      <c r="C1693" s="67">
        <v>70514</v>
      </c>
      <c r="D1693" s="68" t="s">
        <v>1400</v>
      </c>
      <c r="E1693" s="17" t="s">
        <v>76</v>
      </c>
      <c r="F1693" s="69">
        <v>44</v>
      </c>
      <c r="G1693" s="16">
        <v>44</v>
      </c>
      <c r="H1693" s="70">
        <v>58.87</v>
      </c>
      <c r="I1693" s="70">
        <v>3</v>
      </c>
      <c r="J1693" s="70">
        <f t="shared" si="55"/>
        <v>61.87</v>
      </c>
      <c r="K1693" s="143">
        <f t="shared" si="54"/>
        <v>2722.2799999999997</v>
      </c>
      <c r="L1693" s="4"/>
    </row>
    <row r="1694" spans="1:12" ht="30" customHeight="1" x14ac:dyDescent="0.25">
      <c r="A1694" s="142">
        <v>251604</v>
      </c>
      <c r="B1694" s="67" t="s">
        <v>61</v>
      </c>
      <c r="C1694" s="67">
        <v>71216</v>
      </c>
      <c r="D1694" s="68" t="s">
        <v>1485</v>
      </c>
      <c r="E1694" s="17" t="s">
        <v>76</v>
      </c>
      <c r="F1694" s="69">
        <v>11</v>
      </c>
      <c r="G1694" s="16">
        <v>11</v>
      </c>
      <c r="H1694" s="70">
        <v>72.98</v>
      </c>
      <c r="I1694" s="70">
        <v>25</v>
      </c>
      <c r="J1694" s="70">
        <f t="shared" si="55"/>
        <v>97.98</v>
      </c>
      <c r="K1694" s="143">
        <f t="shared" si="54"/>
        <v>1077.78</v>
      </c>
      <c r="L1694" s="4"/>
    </row>
    <row r="1695" spans="1:12" ht="15" customHeight="1" x14ac:dyDescent="0.25">
      <c r="A1695" s="142">
        <v>251605</v>
      </c>
      <c r="B1695" s="67" t="s">
        <v>61</v>
      </c>
      <c r="C1695" s="67">
        <v>71726</v>
      </c>
      <c r="D1695" s="68" t="s">
        <v>1486</v>
      </c>
      <c r="E1695" s="17" t="s">
        <v>62</v>
      </c>
      <c r="F1695" s="69">
        <v>4</v>
      </c>
      <c r="G1695" s="16">
        <v>4</v>
      </c>
      <c r="H1695" s="70">
        <v>10.5</v>
      </c>
      <c r="I1695" s="70">
        <v>9</v>
      </c>
      <c r="J1695" s="70">
        <f t="shared" si="55"/>
        <v>19.5</v>
      </c>
      <c r="K1695" s="143">
        <f t="shared" si="54"/>
        <v>78</v>
      </c>
      <c r="L1695" s="4"/>
    </row>
    <row r="1696" spans="1:12" ht="15" customHeight="1" x14ac:dyDescent="0.25">
      <c r="A1696" s="142">
        <v>251606</v>
      </c>
      <c r="B1696" s="67" t="s">
        <v>61</v>
      </c>
      <c r="C1696" s="67">
        <v>70505</v>
      </c>
      <c r="D1696" s="68" t="s">
        <v>1487</v>
      </c>
      <c r="E1696" s="17" t="s">
        <v>62</v>
      </c>
      <c r="F1696" s="69">
        <v>1</v>
      </c>
      <c r="G1696" s="16">
        <v>1</v>
      </c>
      <c r="H1696" s="70">
        <v>28.61</v>
      </c>
      <c r="I1696" s="70">
        <v>9</v>
      </c>
      <c r="J1696" s="70">
        <f t="shared" si="55"/>
        <v>37.61</v>
      </c>
      <c r="K1696" s="143">
        <f t="shared" si="54"/>
        <v>37.61</v>
      </c>
      <c r="L1696" s="4"/>
    </row>
    <row r="1697" spans="1:12" ht="15" customHeight="1" x14ac:dyDescent="0.25">
      <c r="A1697" s="142">
        <v>251607</v>
      </c>
      <c r="B1697" s="67" t="s">
        <v>61</v>
      </c>
      <c r="C1697" s="67">
        <v>71206</v>
      </c>
      <c r="D1697" s="68" t="s">
        <v>1488</v>
      </c>
      <c r="E1697" s="17" t="s">
        <v>76</v>
      </c>
      <c r="F1697" s="69">
        <v>2</v>
      </c>
      <c r="G1697" s="16">
        <v>2</v>
      </c>
      <c r="H1697" s="70">
        <v>27.06</v>
      </c>
      <c r="I1697" s="70">
        <v>20</v>
      </c>
      <c r="J1697" s="70">
        <f t="shared" si="55"/>
        <v>47.06</v>
      </c>
      <c r="K1697" s="143">
        <f t="shared" si="54"/>
        <v>94.12</v>
      </c>
      <c r="L1697" s="4"/>
    </row>
    <row r="1698" spans="1:12" ht="15" customHeight="1" x14ac:dyDescent="0.25">
      <c r="A1698" s="142">
        <v>251608</v>
      </c>
      <c r="B1698" s="67" t="s">
        <v>61</v>
      </c>
      <c r="C1698" s="67">
        <v>71746</v>
      </c>
      <c r="D1698" s="68" t="s">
        <v>1489</v>
      </c>
      <c r="E1698" s="17" t="s">
        <v>62</v>
      </c>
      <c r="F1698" s="69">
        <v>1</v>
      </c>
      <c r="G1698" s="16">
        <v>1</v>
      </c>
      <c r="H1698" s="70">
        <v>10.23</v>
      </c>
      <c r="I1698" s="70">
        <v>7</v>
      </c>
      <c r="J1698" s="70">
        <f t="shared" si="55"/>
        <v>17.23</v>
      </c>
      <c r="K1698" s="143">
        <f t="shared" si="54"/>
        <v>17.23</v>
      </c>
      <c r="L1698" s="4"/>
    </row>
    <row r="1699" spans="1:12" ht="15" customHeight="1" x14ac:dyDescent="0.25">
      <c r="A1699" s="142">
        <v>251609</v>
      </c>
      <c r="B1699" s="67" t="s">
        <v>61</v>
      </c>
      <c r="C1699" s="67">
        <v>71146</v>
      </c>
      <c r="D1699" s="68" t="s">
        <v>1490</v>
      </c>
      <c r="E1699" s="17" t="s">
        <v>62</v>
      </c>
      <c r="F1699" s="69">
        <v>1</v>
      </c>
      <c r="G1699" s="16">
        <v>1</v>
      </c>
      <c r="H1699" s="70">
        <v>17.86</v>
      </c>
      <c r="I1699" s="70">
        <v>20</v>
      </c>
      <c r="J1699" s="70">
        <f t="shared" si="55"/>
        <v>37.86</v>
      </c>
      <c r="K1699" s="143">
        <f t="shared" si="54"/>
        <v>37.86</v>
      </c>
      <c r="L1699" s="4"/>
    </row>
    <row r="1700" spans="1:12" ht="15" customHeight="1" x14ac:dyDescent="0.25">
      <c r="A1700" s="142">
        <v>2516010</v>
      </c>
      <c r="B1700" s="67" t="s">
        <v>61</v>
      </c>
      <c r="C1700" s="67">
        <v>71203</v>
      </c>
      <c r="D1700" s="68" t="s">
        <v>1491</v>
      </c>
      <c r="E1700" s="17" t="s">
        <v>76</v>
      </c>
      <c r="F1700" s="69">
        <v>4</v>
      </c>
      <c r="G1700" s="16">
        <v>4</v>
      </c>
      <c r="H1700" s="70">
        <v>14.4</v>
      </c>
      <c r="I1700" s="70">
        <v>10</v>
      </c>
      <c r="J1700" s="70">
        <f t="shared" si="55"/>
        <v>24.4</v>
      </c>
      <c r="K1700" s="143">
        <f t="shared" si="54"/>
        <v>97.6</v>
      </c>
      <c r="L1700" s="4"/>
    </row>
    <row r="1701" spans="1:12" ht="15" customHeight="1" x14ac:dyDescent="0.25">
      <c r="A1701" s="142">
        <v>2516011</v>
      </c>
      <c r="B1701" s="67" t="s">
        <v>61</v>
      </c>
      <c r="C1701" s="67">
        <v>71744</v>
      </c>
      <c r="D1701" s="68" t="s">
        <v>1492</v>
      </c>
      <c r="E1701" s="17" t="s">
        <v>62</v>
      </c>
      <c r="F1701" s="69">
        <v>1</v>
      </c>
      <c r="G1701" s="16">
        <v>1</v>
      </c>
      <c r="H1701" s="70">
        <v>3.71</v>
      </c>
      <c r="I1701" s="70">
        <v>3</v>
      </c>
      <c r="J1701" s="70">
        <f t="shared" si="55"/>
        <v>6.71</v>
      </c>
      <c r="K1701" s="143">
        <f t="shared" si="54"/>
        <v>6.71</v>
      </c>
      <c r="L1701" s="4"/>
    </row>
    <row r="1702" spans="1:12" ht="15" customHeight="1" x14ac:dyDescent="0.25">
      <c r="A1702" s="142">
        <v>2516012</v>
      </c>
      <c r="B1702" s="67" t="s">
        <v>61</v>
      </c>
      <c r="C1702" s="67">
        <v>71144</v>
      </c>
      <c r="D1702" s="68" t="s">
        <v>1493</v>
      </c>
      <c r="E1702" s="17" t="s">
        <v>62</v>
      </c>
      <c r="F1702" s="69">
        <v>2</v>
      </c>
      <c r="G1702" s="16">
        <v>2</v>
      </c>
      <c r="H1702" s="70">
        <v>5.97</v>
      </c>
      <c r="I1702" s="70">
        <v>10</v>
      </c>
      <c r="J1702" s="70">
        <f t="shared" si="55"/>
        <v>15.969999999999999</v>
      </c>
      <c r="K1702" s="143">
        <f t="shared" si="54"/>
        <v>31.939999999999998</v>
      </c>
      <c r="L1702" s="4"/>
    </row>
    <row r="1703" spans="1:12" ht="30" customHeight="1" x14ac:dyDescent="0.25">
      <c r="A1703" s="142">
        <v>2516013</v>
      </c>
      <c r="B1703" s="67" t="s">
        <v>61</v>
      </c>
      <c r="C1703" s="67">
        <v>70696</v>
      </c>
      <c r="D1703" s="68" t="s">
        <v>1494</v>
      </c>
      <c r="E1703" s="17" t="s">
        <v>62</v>
      </c>
      <c r="F1703" s="69">
        <v>3</v>
      </c>
      <c r="G1703" s="16">
        <v>3</v>
      </c>
      <c r="H1703" s="70">
        <v>808.62</v>
      </c>
      <c r="I1703" s="70">
        <v>20</v>
      </c>
      <c r="J1703" s="70">
        <f t="shared" si="55"/>
        <v>828.62</v>
      </c>
      <c r="K1703" s="143">
        <f t="shared" si="54"/>
        <v>2485.86</v>
      </c>
      <c r="L1703" s="4"/>
    </row>
    <row r="1704" spans="1:12" ht="15" customHeight="1" x14ac:dyDescent="0.25">
      <c r="A1704" s="142">
        <v>2516014</v>
      </c>
      <c r="B1704" s="67" t="s">
        <v>61</v>
      </c>
      <c r="C1704" s="67">
        <v>71750</v>
      </c>
      <c r="D1704" s="68" t="s">
        <v>1495</v>
      </c>
      <c r="E1704" s="17" t="s">
        <v>62</v>
      </c>
      <c r="F1704" s="69">
        <v>3</v>
      </c>
      <c r="G1704" s="16">
        <v>3</v>
      </c>
      <c r="H1704" s="70">
        <v>18.760000000000002</v>
      </c>
      <c r="I1704" s="70">
        <v>10</v>
      </c>
      <c r="J1704" s="70">
        <f t="shared" si="55"/>
        <v>28.76</v>
      </c>
      <c r="K1704" s="143">
        <f t="shared" si="54"/>
        <v>86.28</v>
      </c>
      <c r="L1704" s="4"/>
    </row>
    <row r="1705" spans="1:12" ht="15" customHeight="1" x14ac:dyDescent="0.25">
      <c r="A1705" s="142">
        <v>2516015</v>
      </c>
      <c r="B1705" s="67" t="s">
        <v>61</v>
      </c>
      <c r="C1705" s="67">
        <v>71476</v>
      </c>
      <c r="D1705" s="68" t="s">
        <v>1496</v>
      </c>
      <c r="E1705" s="17" t="s">
        <v>62</v>
      </c>
      <c r="F1705" s="69">
        <v>3</v>
      </c>
      <c r="G1705" s="16">
        <v>3</v>
      </c>
      <c r="H1705" s="70">
        <v>89.77</v>
      </c>
      <c r="I1705" s="70">
        <v>7</v>
      </c>
      <c r="J1705" s="70">
        <f t="shared" si="55"/>
        <v>96.77</v>
      </c>
      <c r="K1705" s="143">
        <f t="shared" si="54"/>
        <v>290.31</v>
      </c>
      <c r="L1705" s="4"/>
    </row>
    <row r="1706" spans="1:12" ht="15" customHeight="1" x14ac:dyDescent="0.25">
      <c r="A1706" s="142">
        <v>2516016</v>
      </c>
      <c r="B1706" s="96" t="s">
        <v>90</v>
      </c>
      <c r="C1706" s="96" t="s">
        <v>234</v>
      </c>
      <c r="D1706" s="68" t="s">
        <v>235</v>
      </c>
      <c r="E1706" s="17" t="s">
        <v>62</v>
      </c>
      <c r="F1706" s="69">
        <v>3</v>
      </c>
      <c r="G1706" s="16">
        <v>3</v>
      </c>
      <c r="H1706" s="70">
        <v>20.68</v>
      </c>
      <c r="I1706" s="70">
        <v>9</v>
      </c>
      <c r="J1706" s="70">
        <f t="shared" si="55"/>
        <v>29.68</v>
      </c>
      <c r="K1706" s="143">
        <f t="shared" si="54"/>
        <v>89.039999999999992</v>
      </c>
      <c r="L1706" s="4"/>
    </row>
    <row r="1707" spans="1:12" ht="15" customHeight="1" x14ac:dyDescent="0.25">
      <c r="A1707" s="142">
        <v>2516017</v>
      </c>
      <c r="B1707" s="67" t="s">
        <v>61</v>
      </c>
      <c r="C1707" s="67">
        <v>70386</v>
      </c>
      <c r="D1707" s="68" t="s">
        <v>1497</v>
      </c>
      <c r="E1707" s="17" t="s">
        <v>62</v>
      </c>
      <c r="F1707" s="69">
        <v>1</v>
      </c>
      <c r="G1707" s="16">
        <v>1</v>
      </c>
      <c r="H1707" s="70">
        <v>210.18</v>
      </c>
      <c r="I1707" s="70">
        <v>7</v>
      </c>
      <c r="J1707" s="70">
        <f t="shared" si="55"/>
        <v>217.18</v>
      </c>
      <c r="K1707" s="143">
        <f t="shared" si="54"/>
        <v>217.18</v>
      </c>
      <c r="L1707" s="4"/>
    </row>
    <row r="1708" spans="1:12" ht="30" customHeight="1" x14ac:dyDescent="0.25">
      <c r="A1708" s="142">
        <v>2516018</v>
      </c>
      <c r="B1708" s="96" t="s">
        <v>90</v>
      </c>
      <c r="C1708" s="96" t="s">
        <v>236</v>
      </c>
      <c r="D1708" s="68" t="s">
        <v>1498</v>
      </c>
      <c r="E1708" s="17" t="s">
        <v>62</v>
      </c>
      <c r="F1708" s="69">
        <v>3</v>
      </c>
      <c r="G1708" s="16">
        <v>3</v>
      </c>
      <c r="H1708" s="70">
        <v>17</v>
      </c>
      <c r="I1708" s="70">
        <v>1</v>
      </c>
      <c r="J1708" s="70">
        <f t="shared" si="55"/>
        <v>18</v>
      </c>
      <c r="K1708" s="143">
        <f t="shared" si="54"/>
        <v>54</v>
      </c>
      <c r="L1708" s="4"/>
    </row>
    <row r="1709" spans="1:12" ht="45" customHeight="1" x14ac:dyDescent="0.25">
      <c r="A1709" s="142">
        <v>2516019</v>
      </c>
      <c r="B1709" s="67" t="s">
        <v>61</v>
      </c>
      <c r="C1709" s="67">
        <v>71833</v>
      </c>
      <c r="D1709" s="68" t="s">
        <v>1499</v>
      </c>
      <c r="E1709" s="17" t="s">
        <v>62</v>
      </c>
      <c r="F1709" s="69">
        <v>3</v>
      </c>
      <c r="G1709" s="16">
        <v>3</v>
      </c>
      <c r="H1709" s="70">
        <v>191.65</v>
      </c>
      <c r="I1709" s="70">
        <v>50</v>
      </c>
      <c r="J1709" s="70">
        <f t="shared" si="55"/>
        <v>241.65</v>
      </c>
      <c r="K1709" s="143">
        <f t="shared" si="54"/>
        <v>724.95</v>
      </c>
      <c r="L1709" s="4"/>
    </row>
    <row r="1710" spans="1:12" ht="45" customHeight="1" x14ac:dyDescent="0.25">
      <c r="A1710" s="142">
        <v>2516020</v>
      </c>
      <c r="B1710" s="67" t="s">
        <v>65</v>
      </c>
      <c r="C1710" s="67">
        <v>102110</v>
      </c>
      <c r="D1710" s="68" t="s">
        <v>1500</v>
      </c>
      <c r="E1710" s="17" t="s">
        <v>62</v>
      </c>
      <c r="F1710" s="69">
        <v>2</v>
      </c>
      <c r="G1710" s="16">
        <v>2</v>
      </c>
      <c r="H1710" s="70">
        <v>246.52</v>
      </c>
      <c r="I1710" s="70">
        <v>10</v>
      </c>
      <c r="J1710" s="70">
        <f t="shared" si="55"/>
        <v>256.52</v>
      </c>
      <c r="K1710" s="143">
        <f t="shared" si="54"/>
        <v>513.04</v>
      </c>
      <c r="L1710" s="4"/>
    </row>
    <row r="1711" spans="1:12" ht="15" customHeight="1" x14ac:dyDescent="0.25">
      <c r="A1711" s="142">
        <v>2516021</v>
      </c>
      <c r="B1711" s="67" t="s">
        <v>61</v>
      </c>
      <c r="C1711" s="67">
        <v>70542</v>
      </c>
      <c r="D1711" s="68" t="s">
        <v>1501</v>
      </c>
      <c r="E1711" s="17" t="s">
        <v>76</v>
      </c>
      <c r="F1711" s="69">
        <v>25</v>
      </c>
      <c r="G1711" s="16">
        <v>25</v>
      </c>
      <c r="H1711" s="70">
        <v>22.3</v>
      </c>
      <c r="I1711" s="70">
        <v>3</v>
      </c>
      <c r="J1711" s="70">
        <f t="shared" si="55"/>
        <v>25.3</v>
      </c>
      <c r="K1711" s="143">
        <f t="shared" si="54"/>
        <v>632.5</v>
      </c>
      <c r="L1711" s="4"/>
    </row>
    <row r="1712" spans="1:12" ht="15" customHeight="1" x14ac:dyDescent="0.25">
      <c r="A1712" s="142">
        <v>2516022</v>
      </c>
      <c r="B1712" s="67" t="s">
        <v>61</v>
      </c>
      <c r="C1712" s="67">
        <v>70541</v>
      </c>
      <c r="D1712" s="68" t="s">
        <v>1502</v>
      </c>
      <c r="E1712" s="17" t="s">
        <v>76</v>
      </c>
      <c r="F1712" s="69">
        <v>2</v>
      </c>
      <c r="G1712" s="16">
        <v>2</v>
      </c>
      <c r="H1712" s="70">
        <v>15.45</v>
      </c>
      <c r="I1712" s="70">
        <v>2</v>
      </c>
      <c r="J1712" s="70">
        <f t="shared" si="55"/>
        <v>17.45</v>
      </c>
      <c r="K1712" s="143">
        <f t="shared" si="54"/>
        <v>34.9</v>
      </c>
      <c r="L1712" s="4"/>
    </row>
    <row r="1713" spans="1:12" ht="15" customHeight="1" x14ac:dyDescent="0.25">
      <c r="A1713" s="142">
        <v>2516023</v>
      </c>
      <c r="B1713" s="96" t="s">
        <v>90</v>
      </c>
      <c r="C1713" s="96" t="s">
        <v>215</v>
      </c>
      <c r="D1713" s="68" t="s">
        <v>1448</v>
      </c>
      <c r="E1713" s="17" t="s">
        <v>62</v>
      </c>
      <c r="F1713" s="69">
        <v>1</v>
      </c>
      <c r="G1713" s="16">
        <v>1</v>
      </c>
      <c r="H1713" s="70">
        <v>300.42</v>
      </c>
      <c r="I1713" s="70">
        <v>50</v>
      </c>
      <c r="J1713" s="70">
        <f t="shared" si="55"/>
        <v>350.42</v>
      </c>
      <c r="K1713" s="143">
        <f t="shared" si="54"/>
        <v>350.42</v>
      </c>
      <c r="L1713" s="4"/>
    </row>
    <row r="1714" spans="1:12" ht="15" customHeight="1" x14ac:dyDescent="0.25">
      <c r="A1714" s="142">
        <v>2516024</v>
      </c>
      <c r="B1714" s="67" t="s">
        <v>61</v>
      </c>
      <c r="C1714" s="67">
        <v>70218</v>
      </c>
      <c r="D1714" s="68" t="s">
        <v>1503</v>
      </c>
      <c r="E1714" s="17" t="s">
        <v>76</v>
      </c>
      <c r="F1714" s="69">
        <v>3</v>
      </c>
      <c r="G1714" s="16">
        <v>3</v>
      </c>
      <c r="H1714" s="70">
        <v>0.85</v>
      </c>
      <c r="I1714" s="70">
        <v>1</v>
      </c>
      <c r="J1714" s="70">
        <f t="shared" si="55"/>
        <v>1.85</v>
      </c>
      <c r="K1714" s="143">
        <f t="shared" si="54"/>
        <v>5.5500000000000007</v>
      </c>
      <c r="L1714" s="4"/>
    </row>
    <row r="1715" spans="1:12" ht="30" customHeight="1" x14ac:dyDescent="0.25">
      <c r="A1715" s="142">
        <v>2516025</v>
      </c>
      <c r="B1715" s="67" t="s">
        <v>61</v>
      </c>
      <c r="C1715" s="67">
        <v>71381</v>
      </c>
      <c r="D1715" s="68" t="s">
        <v>1440</v>
      </c>
      <c r="E1715" s="17" t="s">
        <v>62</v>
      </c>
      <c r="F1715" s="69">
        <v>5</v>
      </c>
      <c r="G1715" s="16">
        <v>5</v>
      </c>
      <c r="H1715" s="70">
        <v>92.78</v>
      </c>
      <c r="I1715" s="70">
        <v>10</v>
      </c>
      <c r="J1715" s="70">
        <f t="shared" si="55"/>
        <v>102.78</v>
      </c>
      <c r="K1715" s="143">
        <f t="shared" si="54"/>
        <v>513.9</v>
      </c>
      <c r="L1715" s="4"/>
    </row>
    <row r="1716" spans="1:12" ht="30" customHeight="1" x14ac:dyDescent="0.25">
      <c r="A1716" s="142">
        <v>2516026</v>
      </c>
      <c r="B1716" s="96" t="s">
        <v>90</v>
      </c>
      <c r="C1716" s="96" t="s">
        <v>237</v>
      </c>
      <c r="D1716" s="68" t="s">
        <v>1504</v>
      </c>
      <c r="E1716" s="17" t="s">
        <v>62</v>
      </c>
      <c r="F1716" s="69">
        <v>3</v>
      </c>
      <c r="G1716" s="16">
        <v>3</v>
      </c>
      <c r="H1716" s="70">
        <v>15.4</v>
      </c>
      <c r="I1716" s="70">
        <v>10</v>
      </c>
      <c r="J1716" s="70">
        <f t="shared" si="55"/>
        <v>25.4</v>
      </c>
      <c r="K1716" s="143">
        <f t="shared" si="54"/>
        <v>76.199999999999989</v>
      </c>
      <c r="L1716" s="4"/>
    </row>
    <row r="1717" spans="1:12" ht="30" customHeight="1" x14ac:dyDescent="0.25">
      <c r="A1717" s="142">
        <v>2516027</v>
      </c>
      <c r="B1717" s="96" t="s">
        <v>90</v>
      </c>
      <c r="C1717" s="96" t="s">
        <v>238</v>
      </c>
      <c r="D1717" s="68" t="s">
        <v>1505</v>
      </c>
      <c r="E1717" s="17" t="s">
        <v>62</v>
      </c>
      <c r="F1717" s="69">
        <v>5</v>
      </c>
      <c r="G1717" s="16">
        <v>5</v>
      </c>
      <c r="H1717" s="70">
        <v>11.08</v>
      </c>
      <c r="I1717" s="70">
        <v>10</v>
      </c>
      <c r="J1717" s="70">
        <f t="shared" si="55"/>
        <v>21.08</v>
      </c>
      <c r="K1717" s="143">
        <f t="shared" si="54"/>
        <v>105.39999999999999</v>
      </c>
      <c r="L1717" s="4"/>
    </row>
    <row r="1718" spans="1:12" ht="60" customHeight="1" x14ac:dyDescent="0.25">
      <c r="A1718" s="142">
        <v>2516028</v>
      </c>
      <c r="B1718" s="96" t="s">
        <v>90</v>
      </c>
      <c r="C1718" s="96" t="s">
        <v>239</v>
      </c>
      <c r="D1718" s="68" t="s">
        <v>1506</v>
      </c>
      <c r="E1718" s="17" t="s">
        <v>62</v>
      </c>
      <c r="F1718" s="69">
        <v>3</v>
      </c>
      <c r="G1718" s="16">
        <v>3</v>
      </c>
      <c r="H1718" s="70">
        <v>72.930000000000007</v>
      </c>
      <c r="I1718" s="70">
        <v>10</v>
      </c>
      <c r="J1718" s="70">
        <f t="shared" si="55"/>
        <v>82.93</v>
      </c>
      <c r="K1718" s="143">
        <f t="shared" si="54"/>
        <v>248.79000000000002</v>
      </c>
      <c r="L1718" s="4"/>
    </row>
    <row r="1719" spans="1:12" ht="45" customHeight="1" x14ac:dyDescent="0.25">
      <c r="A1719" s="142">
        <v>2516029</v>
      </c>
      <c r="B1719" s="67" t="s">
        <v>65</v>
      </c>
      <c r="C1719" s="67">
        <v>98111</v>
      </c>
      <c r="D1719" s="68" t="s">
        <v>1442</v>
      </c>
      <c r="E1719" s="17" t="s">
        <v>62</v>
      </c>
      <c r="F1719" s="69">
        <v>1</v>
      </c>
      <c r="G1719" s="16">
        <v>1</v>
      </c>
      <c r="H1719" s="70">
        <v>42.83</v>
      </c>
      <c r="I1719" s="70">
        <v>5</v>
      </c>
      <c r="J1719" s="70">
        <f t="shared" si="55"/>
        <v>47.83</v>
      </c>
      <c r="K1719" s="143">
        <f t="shared" si="54"/>
        <v>47.83</v>
      </c>
      <c r="L1719" s="4"/>
    </row>
    <row r="1720" spans="1:12" ht="30" customHeight="1" x14ac:dyDescent="0.25">
      <c r="A1720" s="142">
        <v>2516030</v>
      </c>
      <c r="B1720" s="96" t="s">
        <v>90</v>
      </c>
      <c r="C1720" s="96" t="s">
        <v>214</v>
      </c>
      <c r="D1720" s="68" t="s">
        <v>1444</v>
      </c>
      <c r="E1720" s="17" t="s">
        <v>62</v>
      </c>
      <c r="F1720" s="69">
        <v>1</v>
      </c>
      <c r="G1720" s="16">
        <v>1</v>
      </c>
      <c r="H1720" s="70">
        <v>154.05000000000001</v>
      </c>
      <c r="I1720" s="70">
        <v>10</v>
      </c>
      <c r="J1720" s="70">
        <f t="shared" si="55"/>
        <v>164.05</v>
      </c>
      <c r="K1720" s="143">
        <f t="shared" si="54"/>
        <v>164.05</v>
      </c>
      <c r="L1720" s="4"/>
    </row>
    <row r="1721" spans="1:12" ht="60" customHeight="1" x14ac:dyDescent="0.25">
      <c r="A1721" s="142">
        <v>2516031</v>
      </c>
      <c r="B1721" s="67" t="s">
        <v>65</v>
      </c>
      <c r="C1721" s="67">
        <v>97893</v>
      </c>
      <c r="D1721" s="68" t="s">
        <v>1507</v>
      </c>
      <c r="E1721" s="17" t="s">
        <v>62</v>
      </c>
      <c r="F1721" s="69">
        <v>1</v>
      </c>
      <c r="G1721" s="16">
        <v>1</v>
      </c>
      <c r="H1721" s="70">
        <v>292.94</v>
      </c>
      <c r="I1721" s="70">
        <v>200</v>
      </c>
      <c r="J1721" s="70">
        <f t="shared" si="55"/>
        <v>492.94</v>
      </c>
      <c r="K1721" s="143">
        <f t="shared" si="54"/>
        <v>492.94</v>
      </c>
      <c r="L1721" s="4"/>
    </row>
    <row r="1722" spans="1:12" ht="30" customHeight="1" x14ac:dyDescent="0.25">
      <c r="A1722" s="142">
        <v>2516032</v>
      </c>
      <c r="B1722" s="96" t="s">
        <v>90</v>
      </c>
      <c r="C1722" s="96" t="s">
        <v>240</v>
      </c>
      <c r="D1722" s="68" t="s">
        <v>1508</v>
      </c>
      <c r="E1722" s="17" t="s">
        <v>64</v>
      </c>
      <c r="F1722" s="69">
        <v>0.64</v>
      </c>
      <c r="G1722" s="16">
        <v>0.64</v>
      </c>
      <c r="H1722" s="70">
        <v>96.16</v>
      </c>
      <c r="I1722" s="70">
        <v>30</v>
      </c>
      <c r="J1722" s="70">
        <f t="shared" si="55"/>
        <v>126.16</v>
      </c>
      <c r="K1722" s="143">
        <f t="shared" ref="K1722:K1783" si="56">G1722*J1722</f>
        <v>80.742400000000004</v>
      </c>
      <c r="L1722" s="4"/>
    </row>
    <row r="1723" spans="1:12" ht="30" customHeight="1" x14ac:dyDescent="0.25">
      <c r="A1723" s="142">
        <v>2516033</v>
      </c>
      <c r="B1723" s="67" t="s">
        <v>61</v>
      </c>
      <c r="C1723" s="67">
        <v>72329</v>
      </c>
      <c r="D1723" s="68" t="s">
        <v>1509</v>
      </c>
      <c r="E1723" s="17" t="s">
        <v>62</v>
      </c>
      <c r="F1723" s="69">
        <v>1</v>
      </c>
      <c r="G1723" s="16">
        <v>1</v>
      </c>
      <c r="H1723" s="70">
        <v>3.61</v>
      </c>
      <c r="I1723" s="70">
        <v>10</v>
      </c>
      <c r="J1723" s="70">
        <f t="shared" si="55"/>
        <v>13.61</v>
      </c>
      <c r="K1723" s="143">
        <f t="shared" si="56"/>
        <v>13.61</v>
      </c>
      <c r="L1723" s="4"/>
    </row>
    <row r="1724" spans="1:12" ht="15" customHeight="1" x14ac:dyDescent="0.25">
      <c r="A1724" s="142">
        <v>2516034</v>
      </c>
      <c r="B1724" s="67" t="s">
        <v>61</v>
      </c>
      <c r="C1724" s="67">
        <v>71981</v>
      </c>
      <c r="D1724" s="68" t="s">
        <v>1210</v>
      </c>
      <c r="E1724" s="17" t="s">
        <v>62</v>
      </c>
      <c r="F1724" s="69">
        <v>10</v>
      </c>
      <c r="G1724" s="16">
        <v>10</v>
      </c>
      <c r="H1724" s="70">
        <v>0.15</v>
      </c>
      <c r="I1724" s="70">
        <v>0.25</v>
      </c>
      <c r="J1724" s="70">
        <f t="shared" si="55"/>
        <v>0.4</v>
      </c>
      <c r="K1724" s="143">
        <f t="shared" si="56"/>
        <v>4</v>
      </c>
      <c r="L1724" s="4"/>
    </row>
    <row r="1725" spans="1:12" ht="15" customHeight="1" x14ac:dyDescent="0.25">
      <c r="A1725" s="142">
        <v>2516035</v>
      </c>
      <c r="B1725" s="67" t="s">
        <v>61</v>
      </c>
      <c r="C1725" s="67">
        <v>70251</v>
      </c>
      <c r="D1725" s="68" t="s">
        <v>1211</v>
      </c>
      <c r="E1725" s="17" t="s">
        <v>62</v>
      </c>
      <c r="F1725" s="69">
        <v>10</v>
      </c>
      <c r="G1725" s="16">
        <v>10</v>
      </c>
      <c r="H1725" s="70">
        <v>0.09</v>
      </c>
      <c r="I1725" s="70">
        <v>0</v>
      </c>
      <c r="J1725" s="70">
        <f t="shared" si="55"/>
        <v>0.09</v>
      </c>
      <c r="K1725" s="143">
        <f t="shared" si="56"/>
        <v>0.89999999999999991</v>
      </c>
      <c r="L1725" s="4"/>
    </row>
    <row r="1726" spans="1:12" ht="15" customHeight="1" x14ac:dyDescent="0.25">
      <c r="A1726" s="142">
        <v>2516036</v>
      </c>
      <c r="B1726" s="67" t="s">
        <v>61</v>
      </c>
      <c r="C1726" s="67">
        <v>71870</v>
      </c>
      <c r="D1726" s="68" t="s">
        <v>178</v>
      </c>
      <c r="E1726" s="17" t="s">
        <v>62</v>
      </c>
      <c r="F1726" s="69">
        <v>10</v>
      </c>
      <c r="G1726" s="16">
        <v>10</v>
      </c>
      <c r="H1726" s="70">
        <v>0.28000000000000003</v>
      </c>
      <c r="I1726" s="70">
        <v>0.25</v>
      </c>
      <c r="J1726" s="70">
        <f t="shared" si="55"/>
        <v>0.53</v>
      </c>
      <c r="K1726" s="143">
        <f t="shared" si="56"/>
        <v>5.3000000000000007</v>
      </c>
      <c r="L1726" s="4"/>
    </row>
    <row r="1727" spans="1:12" ht="30" customHeight="1" thickBot="1" x14ac:dyDescent="0.3">
      <c r="A1727" s="140">
        <v>2516037</v>
      </c>
      <c r="B1727" s="97" t="s">
        <v>90</v>
      </c>
      <c r="C1727" s="97" t="s">
        <v>233</v>
      </c>
      <c r="D1727" s="62" t="s">
        <v>1510</v>
      </c>
      <c r="E1727" s="63" t="s">
        <v>62</v>
      </c>
      <c r="F1727" s="64">
        <v>16</v>
      </c>
      <c r="G1727" s="65">
        <v>16</v>
      </c>
      <c r="H1727" s="66">
        <v>0.97</v>
      </c>
      <c r="I1727" s="66">
        <v>0</v>
      </c>
      <c r="J1727" s="66">
        <f t="shared" si="55"/>
        <v>0.97</v>
      </c>
      <c r="K1727" s="141">
        <f t="shared" si="56"/>
        <v>15.52</v>
      </c>
      <c r="L1727" s="4"/>
    </row>
    <row r="1728" spans="1:12" ht="20.100000000000001" customHeight="1" thickBot="1" x14ac:dyDescent="0.3">
      <c r="A1728" s="77" t="s">
        <v>1385</v>
      </c>
      <c r="B1728" s="78" t="s">
        <v>61</v>
      </c>
      <c r="C1728" s="79" t="s">
        <v>2</v>
      </c>
      <c r="D1728" s="80" t="s">
        <v>241</v>
      </c>
      <c r="E1728" s="81" t="s">
        <v>63</v>
      </c>
      <c r="F1728" s="82" t="s">
        <v>2</v>
      </c>
      <c r="G1728" s="78" t="s">
        <v>63</v>
      </c>
      <c r="H1728" s="83">
        <v>0</v>
      </c>
      <c r="I1728" s="83">
        <v>0</v>
      </c>
      <c r="J1728" s="84">
        <f>J1729+J1730+J1731</f>
        <v>2771.68</v>
      </c>
      <c r="K1728" s="85">
        <f>K1729+K1730+K1731</f>
        <v>3371.68</v>
      </c>
      <c r="L1728" s="4"/>
    </row>
    <row r="1729" spans="1:12" ht="75" customHeight="1" x14ac:dyDescent="0.25">
      <c r="A1729" s="142">
        <v>251701</v>
      </c>
      <c r="B1729" s="67" t="s">
        <v>65</v>
      </c>
      <c r="C1729" s="67">
        <v>100612</v>
      </c>
      <c r="D1729" s="56" t="s">
        <v>1511</v>
      </c>
      <c r="E1729" s="17" t="s">
        <v>62</v>
      </c>
      <c r="F1729" s="69">
        <v>1</v>
      </c>
      <c r="G1729" s="16">
        <v>1</v>
      </c>
      <c r="H1729" s="70">
        <v>749.35</v>
      </c>
      <c r="I1729" s="70">
        <v>300</v>
      </c>
      <c r="J1729" s="70">
        <f t="shared" ref="J1729:J1789" si="57">H1729+I1729</f>
        <v>1049.3499999999999</v>
      </c>
      <c r="K1729" s="143">
        <f t="shared" si="56"/>
        <v>1049.3499999999999</v>
      </c>
      <c r="L1729" s="4"/>
    </row>
    <row r="1730" spans="1:12" ht="30" customHeight="1" x14ac:dyDescent="0.25">
      <c r="A1730" s="142">
        <v>251702</v>
      </c>
      <c r="B1730" s="67" t="s">
        <v>61</v>
      </c>
      <c r="C1730" s="67">
        <v>72080</v>
      </c>
      <c r="D1730" s="68" t="s">
        <v>1512</v>
      </c>
      <c r="E1730" s="17" t="s">
        <v>68</v>
      </c>
      <c r="F1730" s="69">
        <v>4</v>
      </c>
      <c r="G1730" s="16">
        <v>4</v>
      </c>
      <c r="H1730" s="70">
        <v>200</v>
      </c>
      <c r="I1730" s="70">
        <v>0</v>
      </c>
      <c r="J1730" s="70">
        <f t="shared" si="57"/>
        <v>200</v>
      </c>
      <c r="K1730" s="143">
        <f t="shared" si="56"/>
        <v>800</v>
      </c>
      <c r="L1730" s="4"/>
    </row>
    <row r="1731" spans="1:12" ht="30" customHeight="1" thickBot="1" x14ac:dyDescent="0.3">
      <c r="A1731" s="140">
        <v>251703</v>
      </c>
      <c r="B1731" s="97" t="s">
        <v>90</v>
      </c>
      <c r="C1731" s="97" t="s">
        <v>242</v>
      </c>
      <c r="D1731" s="62" t="s">
        <v>1513</v>
      </c>
      <c r="E1731" s="63" t="s">
        <v>62</v>
      </c>
      <c r="F1731" s="64">
        <v>1</v>
      </c>
      <c r="G1731" s="65">
        <v>1</v>
      </c>
      <c r="H1731" s="66">
        <v>1522.33</v>
      </c>
      <c r="I1731" s="66">
        <v>0</v>
      </c>
      <c r="J1731" s="66">
        <f t="shared" si="57"/>
        <v>1522.33</v>
      </c>
      <c r="K1731" s="141">
        <f t="shared" si="56"/>
        <v>1522.33</v>
      </c>
      <c r="L1731" s="4"/>
    </row>
    <row r="1732" spans="1:12" ht="20.100000000000001" customHeight="1" thickBot="1" x14ac:dyDescent="0.3">
      <c r="A1732" s="45" t="s">
        <v>1373</v>
      </c>
      <c r="B1732" s="46" t="s">
        <v>61</v>
      </c>
      <c r="C1732" s="47" t="s">
        <v>2</v>
      </c>
      <c r="D1732" s="48" t="s">
        <v>261</v>
      </c>
      <c r="E1732" s="49" t="s">
        <v>63</v>
      </c>
      <c r="F1732" s="50" t="s">
        <v>2</v>
      </c>
      <c r="G1732" s="46" t="s">
        <v>63</v>
      </c>
      <c r="H1732" s="51">
        <v>0</v>
      </c>
      <c r="I1732" s="51">
        <v>0</v>
      </c>
      <c r="J1732" s="52">
        <f>J1733</f>
        <v>130</v>
      </c>
      <c r="K1732" s="53">
        <f>K1733</f>
        <v>672.4</v>
      </c>
      <c r="L1732" s="4"/>
    </row>
    <row r="1733" spans="1:12" ht="20.100000000000001" customHeight="1" thickBot="1" x14ac:dyDescent="0.3">
      <c r="A1733" s="77" t="s">
        <v>1386</v>
      </c>
      <c r="B1733" s="78" t="s">
        <v>61</v>
      </c>
      <c r="C1733" s="79" t="s">
        <v>2</v>
      </c>
      <c r="D1733" s="80" t="s">
        <v>1483</v>
      </c>
      <c r="E1733" s="81" t="s">
        <v>63</v>
      </c>
      <c r="F1733" s="111">
        <v>1</v>
      </c>
      <c r="G1733" s="112">
        <v>1</v>
      </c>
      <c r="H1733" s="83">
        <v>0</v>
      </c>
      <c r="I1733" s="83">
        <v>0</v>
      </c>
      <c r="J1733" s="84">
        <f>J1734+J1735+J1736+J1737</f>
        <v>130</v>
      </c>
      <c r="K1733" s="85">
        <f>K1734+K1735+K1736+K1737</f>
        <v>672.4</v>
      </c>
      <c r="L1733" s="4"/>
    </row>
    <row r="1734" spans="1:12" ht="30" customHeight="1" x14ac:dyDescent="0.25">
      <c r="A1734" s="138">
        <v>252101</v>
      </c>
      <c r="B1734" s="55" t="s">
        <v>61</v>
      </c>
      <c r="C1734" s="55">
        <v>40101</v>
      </c>
      <c r="D1734" s="56" t="s">
        <v>809</v>
      </c>
      <c r="E1734" s="57" t="s">
        <v>79</v>
      </c>
      <c r="F1734" s="58">
        <v>13</v>
      </c>
      <c r="G1734" s="59">
        <v>13</v>
      </c>
      <c r="H1734" s="60">
        <v>0</v>
      </c>
      <c r="I1734" s="60">
        <v>30</v>
      </c>
      <c r="J1734" s="60">
        <f t="shared" si="57"/>
        <v>30</v>
      </c>
      <c r="K1734" s="139">
        <f t="shared" si="56"/>
        <v>390</v>
      </c>
      <c r="L1734" s="4"/>
    </row>
    <row r="1735" spans="1:12" ht="15" customHeight="1" x14ac:dyDescent="0.25">
      <c r="A1735" s="142">
        <v>252102</v>
      </c>
      <c r="B1735" s="67" t="s">
        <v>61</v>
      </c>
      <c r="C1735" s="67">
        <v>40902</v>
      </c>
      <c r="D1735" s="68" t="s">
        <v>901</v>
      </c>
      <c r="E1735" s="17" t="s">
        <v>79</v>
      </c>
      <c r="F1735" s="69">
        <v>13</v>
      </c>
      <c r="G1735" s="16">
        <v>13</v>
      </c>
      <c r="H1735" s="70">
        <v>0</v>
      </c>
      <c r="I1735" s="70">
        <v>20</v>
      </c>
      <c r="J1735" s="70">
        <f t="shared" si="57"/>
        <v>20</v>
      </c>
      <c r="K1735" s="143">
        <f t="shared" si="56"/>
        <v>260</v>
      </c>
      <c r="L1735" s="4"/>
    </row>
    <row r="1736" spans="1:12" ht="30" customHeight="1" x14ac:dyDescent="0.25">
      <c r="A1736" s="142">
        <v>252103</v>
      </c>
      <c r="B1736" s="67" t="s">
        <v>61</v>
      </c>
      <c r="C1736" s="67">
        <v>70633</v>
      </c>
      <c r="D1736" s="68" t="s">
        <v>1514</v>
      </c>
      <c r="E1736" s="17" t="s">
        <v>79</v>
      </c>
      <c r="F1736" s="69">
        <v>0.28999999999999998</v>
      </c>
      <c r="G1736" s="16">
        <v>0.28999999999999998</v>
      </c>
      <c r="H1736" s="70">
        <v>0</v>
      </c>
      <c r="I1736" s="70">
        <v>40</v>
      </c>
      <c r="J1736" s="70">
        <f t="shared" si="57"/>
        <v>40</v>
      </c>
      <c r="K1736" s="143">
        <f t="shared" si="56"/>
        <v>11.6</v>
      </c>
      <c r="L1736" s="4"/>
    </row>
    <row r="1737" spans="1:12" ht="30" customHeight="1" thickBot="1" x14ac:dyDescent="0.3">
      <c r="A1737" s="140">
        <v>252104</v>
      </c>
      <c r="B1737" s="61" t="s">
        <v>61</v>
      </c>
      <c r="C1737" s="61">
        <v>81833</v>
      </c>
      <c r="D1737" s="62" t="s">
        <v>1515</v>
      </c>
      <c r="E1737" s="63" t="s">
        <v>79</v>
      </c>
      <c r="F1737" s="64">
        <v>0.27</v>
      </c>
      <c r="G1737" s="65">
        <v>0.27</v>
      </c>
      <c r="H1737" s="66">
        <v>0</v>
      </c>
      <c r="I1737" s="66">
        <v>40</v>
      </c>
      <c r="J1737" s="66">
        <f t="shared" si="57"/>
        <v>40</v>
      </c>
      <c r="K1737" s="141">
        <f t="shared" si="56"/>
        <v>10.8</v>
      </c>
      <c r="L1737" s="4"/>
    </row>
    <row r="1738" spans="1:12" ht="20.100000000000001" customHeight="1" thickBot="1" x14ac:dyDescent="0.3">
      <c r="A1738" s="45" t="s">
        <v>1374</v>
      </c>
      <c r="B1738" s="46" t="s">
        <v>61</v>
      </c>
      <c r="C1738" s="47" t="s">
        <v>2</v>
      </c>
      <c r="D1738" s="48" t="s">
        <v>274</v>
      </c>
      <c r="E1738" s="49" t="s">
        <v>63</v>
      </c>
      <c r="F1738" s="50" t="s">
        <v>2</v>
      </c>
      <c r="G1738" s="46" t="s">
        <v>63</v>
      </c>
      <c r="H1738" s="51">
        <v>0</v>
      </c>
      <c r="I1738" s="51">
        <v>0</v>
      </c>
      <c r="J1738" s="52">
        <f>J1739</f>
        <v>99.28</v>
      </c>
      <c r="K1738" s="53">
        <f>K1739</f>
        <v>3971.2</v>
      </c>
      <c r="L1738" s="4"/>
    </row>
    <row r="1739" spans="1:12" ht="20.100000000000001" customHeight="1" thickBot="1" x14ac:dyDescent="0.3">
      <c r="A1739" s="77" t="s">
        <v>1387</v>
      </c>
      <c r="B1739" s="78" t="s">
        <v>61</v>
      </c>
      <c r="C1739" s="79" t="s">
        <v>2</v>
      </c>
      <c r="D1739" s="80" t="s">
        <v>1483</v>
      </c>
      <c r="E1739" s="81" t="s">
        <v>63</v>
      </c>
      <c r="F1739" s="82" t="s">
        <v>2</v>
      </c>
      <c r="G1739" s="78" t="s">
        <v>63</v>
      </c>
      <c r="H1739" s="83">
        <v>0</v>
      </c>
      <c r="I1739" s="83">
        <v>0</v>
      </c>
      <c r="J1739" s="84">
        <f>J1740</f>
        <v>99.28</v>
      </c>
      <c r="K1739" s="85">
        <f>K1740</f>
        <v>3971.2</v>
      </c>
      <c r="L1739" s="4"/>
    </row>
    <row r="1740" spans="1:12" ht="45" customHeight="1" thickBot="1" x14ac:dyDescent="0.3">
      <c r="A1740" s="144">
        <v>253101</v>
      </c>
      <c r="B1740" s="109" t="s">
        <v>90</v>
      </c>
      <c r="C1740" s="109" t="s">
        <v>197</v>
      </c>
      <c r="D1740" s="72" t="s">
        <v>1516</v>
      </c>
      <c r="E1740" s="73" t="s">
        <v>64</v>
      </c>
      <c r="F1740" s="74">
        <v>40</v>
      </c>
      <c r="G1740" s="75">
        <v>40</v>
      </c>
      <c r="H1740" s="76">
        <v>84.28</v>
      </c>
      <c r="I1740" s="76">
        <v>15</v>
      </c>
      <c r="J1740" s="76">
        <f t="shared" si="57"/>
        <v>99.28</v>
      </c>
      <c r="K1740" s="145">
        <f t="shared" si="56"/>
        <v>3971.2</v>
      </c>
      <c r="L1740" s="4"/>
    </row>
    <row r="1741" spans="1:12" ht="20.100000000000001" customHeight="1" thickBot="1" x14ac:dyDescent="0.3">
      <c r="A1741" s="45" t="s">
        <v>1375</v>
      </c>
      <c r="B1741" s="46" t="s">
        <v>61</v>
      </c>
      <c r="C1741" s="47" t="s">
        <v>2</v>
      </c>
      <c r="D1741" s="48" t="s">
        <v>282</v>
      </c>
      <c r="E1741" s="49" t="s">
        <v>63</v>
      </c>
      <c r="F1741" s="50" t="s">
        <v>2</v>
      </c>
      <c r="G1741" s="46" t="s">
        <v>63</v>
      </c>
      <c r="H1741" s="51">
        <v>0</v>
      </c>
      <c r="I1741" s="51">
        <v>0</v>
      </c>
      <c r="J1741" s="52">
        <f>J1742</f>
        <v>601.92999999999995</v>
      </c>
      <c r="K1741" s="53">
        <f>K1742</f>
        <v>2407.7199999999998</v>
      </c>
      <c r="L1741" s="4"/>
    </row>
    <row r="1742" spans="1:12" ht="20.100000000000001" customHeight="1" thickBot="1" x14ac:dyDescent="0.3">
      <c r="A1742" s="77" t="s">
        <v>1388</v>
      </c>
      <c r="B1742" s="78" t="s">
        <v>61</v>
      </c>
      <c r="C1742" s="79" t="s">
        <v>2</v>
      </c>
      <c r="D1742" s="80" t="s">
        <v>1483</v>
      </c>
      <c r="E1742" s="81" t="s">
        <v>63</v>
      </c>
      <c r="F1742" s="82" t="s">
        <v>2</v>
      </c>
      <c r="G1742" s="78" t="s">
        <v>63</v>
      </c>
      <c r="H1742" s="83">
        <v>0</v>
      </c>
      <c r="I1742" s="83">
        <v>0</v>
      </c>
      <c r="J1742" s="84">
        <f>J1743</f>
        <v>601.92999999999995</v>
      </c>
      <c r="K1742" s="85">
        <f>K1743</f>
        <v>2407.7199999999998</v>
      </c>
      <c r="L1742" s="4"/>
    </row>
    <row r="1743" spans="1:12" ht="30" customHeight="1" thickBot="1" x14ac:dyDescent="0.3">
      <c r="A1743" s="144">
        <v>254101</v>
      </c>
      <c r="B1743" s="71" t="s">
        <v>61</v>
      </c>
      <c r="C1743" s="71">
        <v>180302</v>
      </c>
      <c r="D1743" s="72" t="s">
        <v>1517</v>
      </c>
      <c r="E1743" s="73" t="s">
        <v>64</v>
      </c>
      <c r="F1743" s="74">
        <v>4</v>
      </c>
      <c r="G1743" s="75">
        <v>4</v>
      </c>
      <c r="H1743" s="76">
        <v>581.92999999999995</v>
      </c>
      <c r="I1743" s="76">
        <v>20</v>
      </c>
      <c r="J1743" s="76">
        <f t="shared" si="57"/>
        <v>601.92999999999995</v>
      </c>
      <c r="K1743" s="145">
        <f t="shared" si="56"/>
        <v>2407.7199999999998</v>
      </c>
      <c r="L1743" s="4"/>
    </row>
    <row r="1744" spans="1:12" ht="20.100000000000001" customHeight="1" thickBot="1" x14ac:dyDescent="0.3">
      <c r="A1744" s="45" t="s">
        <v>1376</v>
      </c>
      <c r="B1744" s="46" t="s">
        <v>61</v>
      </c>
      <c r="C1744" s="47" t="s">
        <v>2</v>
      </c>
      <c r="D1744" s="48" t="s">
        <v>285</v>
      </c>
      <c r="E1744" s="49" t="s">
        <v>63</v>
      </c>
      <c r="F1744" s="50" t="s">
        <v>2</v>
      </c>
      <c r="G1744" s="46" t="s">
        <v>63</v>
      </c>
      <c r="H1744" s="51">
        <v>0</v>
      </c>
      <c r="I1744" s="51">
        <v>0</v>
      </c>
      <c r="J1744" s="52">
        <f>J1745</f>
        <v>78.5</v>
      </c>
      <c r="K1744" s="53">
        <f>K1745</f>
        <v>886.54880000000003</v>
      </c>
      <c r="L1744" s="4"/>
    </row>
    <row r="1745" spans="1:12" ht="20.100000000000001" customHeight="1" thickBot="1" x14ac:dyDescent="0.3">
      <c r="A1745" s="77" t="s">
        <v>1389</v>
      </c>
      <c r="B1745" s="78" t="s">
        <v>61</v>
      </c>
      <c r="C1745" s="79" t="s">
        <v>2</v>
      </c>
      <c r="D1745" s="80" t="s">
        <v>1483</v>
      </c>
      <c r="E1745" s="81" t="s">
        <v>63</v>
      </c>
      <c r="F1745" s="82" t="s">
        <v>2</v>
      </c>
      <c r="G1745" s="78" t="s">
        <v>63</v>
      </c>
      <c r="H1745" s="83">
        <v>0</v>
      </c>
      <c r="I1745" s="83">
        <v>0</v>
      </c>
      <c r="J1745" s="84">
        <f>J1746+J1747+J1748</f>
        <v>78.5</v>
      </c>
      <c r="K1745" s="85">
        <f>K1746+K1747+K1748</f>
        <v>886.54880000000003</v>
      </c>
      <c r="L1745" s="4"/>
    </row>
    <row r="1746" spans="1:12" ht="15" customHeight="1" x14ac:dyDescent="0.25">
      <c r="A1746" s="138">
        <v>255101</v>
      </c>
      <c r="B1746" s="55" t="s">
        <v>61</v>
      </c>
      <c r="C1746" s="55">
        <v>200150</v>
      </c>
      <c r="D1746" s="56" t="s">
        <v>484</v>
      </c>
      <c r="E1746" s="57" t="s">
        <v>64</v>
      </c>
      <c r="F1746" s="58">
        <v>40</v>
      </c>
      <c r="G1746" s="59">
        <v>40</v>
      </c>
      <c r="H1746" s="60">
        <v>3.7</v>
      </c>
      <c r="I1746" s="60">
        <v>1</v>
      </c>
      <c r="J1746" s="60">
        <f t="shared" si="57"/>
        <v>4.7</v>
      </c>
      <c r="K1746" s="139">
        <f t="shared" si="56"/>
        <v>188</v>
      </c>
      <c r="L1746" s="4"/>
    </row>
    <row r="1747" spans="1:12" ht="15" customHeight="1" x14ac:dyDescent="0.25">
      <c r="A1747" s="142">
        <v>255102</v>
      </c>
      <c r="B1747" s="67" t="s">
        <v>61</v>
      </c>
      <c r="C1747" s="67">
        <v>200403</v>
      </c>
      <c r="D1747" s="68" t="s">
        <v>101</v>
      </c>
      <c r="E1747" s="17" t="s">
        <v>64</v>
      </c>
      <c r="F1747" s="69">
        <v>40</v>
      </c>
      <c r="G1747" s="16">
        <v>40</v>
      </c>
      <c r="H1747" s="70">
        <v>2.83</v>
      </c>
      <c r="I1747" s="70">
        <v>10</v>
      </c>
      <c r="J1747" s="70">
        <f t="shared" si="57"/>
        <v>12.83</v>
      </c>
      <c r="K1747" s="143">
        <f t="shared" si="56"/>
        <v>513.20000000000005</v>
      </c>
      <c r="L1747" s="4"/>
    </row>
    <row r="1748" spans="1:12" ht="45" customHeight="1" thickBot="1" x14ac:dyDescent="0.3">
      <c r="A1748" s="140">
        <v>255103</v>
      </c>
      <c r="B1748" s="61" t="s">
        <v>61</v>
      </c>
      <c r="C1748" s="61">
        <v>201410</v>
      </c>
      <c r="D1748" s="62" t="s">
        <v>1518</v>
      </c>
      <c r="E1748" s="63" t="s">
        <v>64</v>
      </c>
      <c r="F1748" s="64">
        <v>3.04</v>
      </c>
      <c r="G1748" s="65">
        <v>3.04</v>
      </c>
      <c r="H1748" s="66">
        <v>20.97</v>
      </c>
      <c r="I1748" s="66">
        <v>40</v>
      </c>
      <c r="J1748" s="66">
        <f t="shared" si="57"/>
        <v>60.97</v>
      </c>
      <c r="K1748" s="141">
        <f t="shared" si="56"/>
        <v>185.34880000000001</v>
      </c>
      <c r="L1748" s="4"/>
    </row>
    <row r="1749" spans="1:12" ht="20.100000000000001" customHeight="1" thickBot="1" x14ac:dyDescent="0.3">
      <c r="A1749" s="45" t="s">
        <v>1377</v>
      </c>
      <c r="B1749" s="46" t="s">
        <v>61</v>
      </c>
      <c r="C1749" s="47" t="s">
        <v>2</v>
      </c>
      <c r="D1749" s="48" t="s">
        <v>288</v>
      </c>
      <c r="E1749" s="49" t="s">
        <v>63</v>
      </c>
      <c r="F1749" s="50" t="s">
        <v>2</v>
      </c>
      <c r="G1749" s="46" t="s">
        <v>63</v>
      </c>
      <c r="H1749" s="51">
        <v>0</v>
      </c>
      <c r="I1749" s="51">
        <v>0</v>
      </c>
      <c r="J1749" s="52">
        <f>J1750</f>
        <v>32.019999999999996</v>
      </c>
      <c r="K1749" s="53">
        <f>K1750</f>
        <v>240.14999999999998</v>
      </c>
      <c r="L1749" s="4"/>
    </row>
    <row r="1750" spans="1:12" ht="20.100000000000001" customHeight="1" thickBot="1" x14ac:dyDescent="0.3">
      <c r="A1750" s="77" t="s">
        <v>1390</v>
      </c>
      <c r="B1750" s="78" t="s">
        <v>61</v>
      </c>
      <c r="C1750" s="79" t="s">
        <v>2</v>
      </c>
      <c r="D1750" s="80" t="s">
        <v>1483</v>
      </c>
      <c r="E1750" s="81" t="s">
        <v>63</v>
      </c>
      <c r="F1750" s="82" t="s">
        <v>2</v>
      </c>
      <c r="G1750" s="78" t="s">
        <v>63</v>
      </c>
      <c r="H1750" s="83">
        <v>0</v>
      </c>
      <c r="I1750" s="83">
        <v>0</v>
      </c>
      <c r="J1750" s="84">
        <f>J1751</f>
        <v>32.019999999999996</v>
      </c>
      <c r="K1750" s="85">
        <f>K1751</f>
        <v>240.14999999999998</v>
      </c>
      <c r="L1750" s="4"/>
    </row>
    <row r="1751" spans="1:12" ht="30" customHeight="1" thickBot="1" x14ac:dyDescent="0.3">
      <c r="A1751" s="144">
        <v>256101</v>
      </c>
      <c r="B1751" s="71" t="s">
        <v>61</v>
      </c>
      <c r="C1751" s="71">
        <v>220102</v>
      </c>
      <c r="D1751" s="72" t="s">
        <v>891</v>
      </c>
      <c r="E1751" s="73" t="s">
        <v>64</v>
      </c>
      <c r="F1751" s="74">
        <v>7.5</v>
      </c>
      <c r="G1751" s="75">
        <v>7.5</v>
      </c>
      <c r="H1751" s="76">
        <v>22.02</v>
      </c>
      <c r="I1751" s="76">
        <v>10</v>
      </c>
      <c r="J1751" s="76">
        <f t="shared" si="57"/>
        <v>32.019999999999996</v>
      </c>
      <c r="K1751" s="145">
        <f t="shared" si="56"/>
        <v>240.14999999999998</v>
      </c>
      <c r="L1751" s="4"/>
    </row>
    <row r="1752" spans="1:12" ht="20.100000000000001" customHeight="1" thickBot="1" x14ac:dyDescent="0.3">
      <c r="A1752" s="45" t="s">
        <v>1378</v>
      </c>
      <c r="B1752" s="46" t="s">
        <v>61</v>
      </c>
      <c r="C1752" s="47" t="s">
        <v>2</v>
      </c>
      <c r="D1752" s="48" t="s">
        <v>110</v>
      </c>
      <c r="E1752" s="49" t="s">
        <v>63</v>
      </c>
      <c r="F1752" s="50" t="s">
        <v>2</v>
      </c>
      <c r="G1752" s="46" t="s">
        <v>63</v>
      </c>
      <c r="H1752" s="51">
        <v>0</v>
      </c>
      <c r="I1752" s="51">
        <v>0</v>
      </c>
      <c r="J1752" s="52">
        <f>J1753</f>
        <v>33.159999999999997</v>
      </c>
      <c r="K1752" s="53">
        <f>K1753</f>
        <v>655.04</v>
      </c>
      <c r="L1752" s="4"/>
    </row>
    <row r="1753" spans="1:12" ht="20.100000000000001" customHeight="1" thickBot="1" x14ac:dyDescent="0.3">
      <c r="A1753" s="77" t="s">
        <v>1391</v>
      </c>
      <c r="B1753" s="78" t="s">
        <v>61</v>
      </c>
      <c r="C1753" s="79" t="s">
        <v>2</v>
      </c>
      <c r="D1753" s="80" t="s">
        <v>1483</v>
      </c>
      <c r="E1753" s="81" t="s">
        <v>63</v>
      </c>
      <c r="F1753" s="82" t="s">
        <v>2</v>
      </c>
      <c r="G1753" s="78" t="s">
        <v>63</v>
      </c>
      <c r="H1753" s="83">
        <v>0</v>
      </c>
      <c r="I1753" s="83">
        <v>0</v>
      </c>
      <c r="J1753" s="84">
        <f>J1754+J1755</f>
        <v>33.159999999999997</v>
      </c>
      <c r="K1753" s="85">
        <f>K1754+K1755</f>
        <v>655.04</v>
      </c>
      <c r="L1753" s="4"/>
    </row>
    <row r="1754" spans="1:12" ht="15" customHeight="1" x14ac:dyDescent="0.25">
      <c r="A1754" s="138">
        <v>257101</v>
      </c>
      <c r="B1754" s="55" t="s">
        <v>61</v>
      </c>
      <c r="C1754" s="55">
        <v>261000</v>
      </c>
      <c r="D1754" s="56" t="s">
        <v>500</v>
      </c>
      <c r="E1754" s="57" t="s">
        <v>64</v>
      </c>
      <c r="F1754" s="58">
        <v>40</v>
      </c>
      <c r="G1754" s="59">
        <v>40</v>
      </c>
      <c r="H1754" s="60">
        <v>5.18</v>
      </c>
      <c r="I1754" s="60">
        <v>7</v>
      </c>
      <c r="J1754" s="60">
        <f t="shared" si="57"/>
        <v>12.18</v>
      </c>
      <c r="K1754" s="139">
        <f t="shared" si="56"/>
        <v>487.2</v>
      </c>
      <c r="L1754" s="4"/>
    </row>
    <row r="1755" spans="1:12" ht="30" customHeight="1" thickBot="1" x14ac:dyDescent="0.3">
      <c r="A1755" s="140">
        <v>257102</v>
      </c>
      <c r="B1755" s="61" t="s">
        <v>61</v>
      </c>
      <c r="C1755" s="61">
        <v>261602</v>
      </c>
      <c r="D1755" s="62" t="s">
        <v>504</v>
      </c>
      <c r="E1755" s="63" t="s">
        <v>64</v>
      </c>
      <c r="F1755" s="64">
        <v>8</v>
      </c>
      <c r="G1755" s="65">
        <v>8</v>
      </c>
      <c r="H1755" s="66">
        <v>10.98</v>
      </c>
      <c r="I1755" s="66">
        <v>10</v>
      </c>
      <c r="J1755" s="66">
        <f t="shared" si="57"/>
        <v>20.98</v>
      </c>
      <c r="K1755" s="141">
        <f t="shared" si="56"/>
        <v>167.84</v>
      </c>
      <c r="L1755" s="4"/>
    </row>
    <row r="1756" spans="1:12" ht="20.100000000000001" customHeight="1" thickBot="1" x14ac:dyDescent="0.3">
      <c r="A1756" s="38">
        <v>26</v>
      </c>
      <c r="B1756" s="39" t="s">
        <v>61</v>
      </c>
      <c r="C1756" s="40" t="s">
        <v>2</v>
      </c>
      <c r="D1756" s="8" t="s">
        <v>48</v>
      </c>
      <c r="E1756" s="9" t="s">
        <v>62</v>
      </c>
      <c r="F1756" s="41">
        <v>1</v>
      </c>
      <c r="G1756" s="42">
        <v>1</v>
      </c>
      <c r="H1756" s="54">
        <v>0</v>
      </c>
      <c r="I1756" s="54">
        <v>0</v>
      </c>
      <c r="J1756" s="43">
        <f>J1757+J1760+J1889</f>
        <v>75428.350000000006</v>
      </c>
      <c r="K1756" s="44">
        <f>K1757+K1760+K1889</f>
        <v>140774.5784</v>
      </c>
      <c r="L1756" s="4"/>
    </row>
    <row r="1757" spans="1:12" ht="20.100000000000001" customHeight="1" thickBot="1" x14ac:dyDescent="0.3">
      <c r="A1757" s="45" t="s">
        <v>1519</v>
      </c>
      <c r="B1757" s="46" t="s">
        <v>61</v>
      </c>
      <c r="C1757" s="47" t="s">
        <v>2</v>
      </c>
      <c r="D1757" s="48" t="s">
        <v>77</v>
      </c>
      <c r="E1757" s="49" t="s">
        <v>63</v>
      </c>
      <c r="F1757" s="50" t="s">
        <v>2</v>
      </c>
      <c r="G1757" s="46" t="s">
        <v>63</v>
      </c>
      <c r="H1757" s="51">
        <v>0</v>
      </c>
      <c r="I1757" s="51">
        <v>0</v>
      </c>
      <c r="J1757" s="52">
        <f>J1758+J1759</f>
        <v>25</v>
      </c>
      <c r="K1757" s="53">
        <f>K1758+K1759</f>
        <v>2132</v>
      </c>
      <c r="L1757" s="4"/>
    </row>
    <row r="1758" spans="1:12" ht="30" customHeight="1" x14ac:dyDescent="0.25">
      <c r="A1758" s="138">
        <v>261001</v>
      </c>
      <c r="B1758" s="55" t="s">
        <v>61</v>
      </c>
      <c r="C1758" s="55">
        <v>40101</v>
      </c>
      <c r="D1758" s="56" t="s">
        <v>593</v>
      </c>
      <c r="E1758" s="57" t="s">
        <v>79</v>
      </c>
      <c r="F1758" s="58">
        <v>85.28</v>
      </c>
      <c r="G1758" s="59">
        <v>85.28</v>
      </c>
      <c r="H1758" s="60">
        <v>0</v>
      </c>
      <c r="I1758" s="60">
        <v>15</v>
      </c>
      <c r="J1758" s="60">
        <f t="shared" si="57"/>
        <v>15</v>
      </c>
      <c r="K1758" s="139">
        <f t="shared" si="56"/>
        <v>1279.2</v>
      </c>
      <c r="L1758" s="4"/>
    </row>
    <row r="1759" spans="1:12" ht="15" customHeight="1" thickBot="1" x14ac:dyDescent="0.3">
      <c r="A1759" s="140">
        <v>261002</v>
      </c>
      <c r="B1759" s="61" t="s">
        <v>61</v>
      </c>
      <c r="C1759" s="61">
        <v>40902</v>
      </c>
      <c r="D1759" s="62" t="s">
        <v>901</v>
      </c>
      <c r="E1759" s="63" t="s">
        <v>79</v>
      </c>
      <c r="F1759" s="64">
        <v>85.28</v>
      </c>
      <c r="G1759" s="65">
        <v>85.28</v>
      </c>
      <c r="H1759" s="66">
        <v>0</v>
      </c>
      <c r="I1759" s="66">
        <v>10</v>
      </c>
      <c r="J1759" s="66">
        <f t="shared" si="57"/>
        <v>10</v>
      </c>
      <c r="K1759" s="141">
        <f t="shared" si="56"/>
        <v>852.8</v>
      </c>
      <c r="L1759" s="4"/>
    </row>
    <row r="1760" spans="1:12" ht="20.100000000000001" customHeight="1" thickBot="1" x14ac:dyDescent="0.3">
      <c r="A1760" s="45" t="s">
        <v>1520</v>
      </c>
      <c r="B1760" s="46" t="s">
        <v>65</v>
      </c>
      <c r="C1760" s="47" t="s">
        <v>2</v>
      </c>
      <c r="D1760" s="48" t="s">
        <v>270</v>
      </c>
      <c r="E1760" s="49" t="s">
        <v>63</v>
      </c>
      <c r="F1760" s="50" t="s">
        <v>2</v>
      </c>
      <c r="G1760" s="46" t="s">
        <v>63</v>
      </c>
      <c r="H1760" s="51">
        <v>0</v>
      </c>
      <c r="I1760" s="51">
        <v>0</v>
      </c>
      <c r="J1760" s="52">
        <f>J1761+J1794+J1845+J1872</f>
        <v>75387.37000000001</v>
      </c>
      <c r="K1760" s="53">
        <f>K1761+K1794+K1845+K1872</f>
        <v>137594.9296</v>
      </c>
      <c r="L1760" s="4"/>
    </row>
    <row r="1761" spans="1:12" ht="20.100000000000001" customHeight="1" thickBot="1" x14ac:dyDescent="0.3">
      <c r="A1761" s="77" t="s">
        <v>1522</v>
      </c>
      <c r="B1761" s="78" t="s">
        <v>65</v>
      </c>
      <c r="C1761" s="79" t="s">
        <v>2</v>
      </c>
      <c r="D1761" s="80" t="s">
        <v>628</v>
      </c>
      <c r="E1761" s="81" t="s">
        <v>63</v>
      </c>
      <c r="F1761" s="82" t="s">
        <v>2</v>
      </c>
      <c r="G1761" s="78" t="s">
        <v>63</v>
      </c>
      <c r="H1761" s="83">
        <v>0</v>
      </c>
      <c r="I1761" s="83">
        <v>0</v>
      </c>
      <c r="J1761" s="84">
        <f>J1762+J1772+J1778+J1784+J1786</f>
        <v>3301.16</v>
      </c>
      <c r="K1761" s="85">
        <f>K1762+K1772+K1778+K1784+K1786</f>
        <v>7477.31</v>
      </c>
      <c r="L1761" s="4"/>
    </row>
    <row r="1762" spans="1:12" ht="20.100000000000001" customHeight="1" thickBot="1" x14ac:dyDescent="0.3">
      <c r="A1762" s="86" t="s">
        <v>1526</v>
      </c>
      <c r="B1762" s="87" t="s">
        <v>65</v>
      </c>
      <c r="C1762" s="88" t="s">
        <v>2</v>
      </c>
      <c r="D1762" s="89" t="s">
        <v>1103</v>
      </c>
      <c r="E1762" s="90" t="s">
        <v>63</v>
      </c>
      <c r="F1762" s="91" t="s">
        <v>2</v>
      </c>
      <c r="G1762" s="87" t="s">
        <v>63</v>
      </c>
      <c r="H1762" s="92">
        <v>0</v>
      </c>
      <c r="I1762" s="92">
        <v>0</v>
      </c>
      <c r="J1762" s="93">
        <f>J1763+J1764+J1765+J1766+J1767+J1768+J1769+J1770+J1771</f>
        <v>1085.78</v>
      </c>
      <c r="K1762" s="94">
        <f>K1763+K1764+K1765+K1766+K1767+K1768+K1769+K1770+K1771</f>
        <v>2171.56</v>
      </c>
      <c r="L1762" s="4"/>
    </row>
    <row r="1763" spans="1:12" ht="15" customHeight="1" x14ac:dyDescent="0.25">
      <c r="A1763" s="138">
        <v>262111</v>
      </c>
      <c r="B1763" s="55" t="s">
        <v>61</v>
      </c>
      <c r="C1763" s="55">
        <v>80502</v>
      </c>
      <c r="D1763" s="56" t="s">
        <v>641</v>
      </c>
      <c r="E1763" s="57" t="s">
        <v>62</v>
      </c>
      <c r="F1763" s="58">
        <v>2</v>
      </c>
      <c r="G1763" s="59">
        <v>2</v>
      </c>
      <c r="H1763" s="60">
        <v>236.13</v>
      </c>
      <c r="I1763" s="60">
        <v>70</v>
      </c>
      <c r="J1763" s="60">
        <f t="shared" si="57"/>
        <v>306.13</v>
      </c>
      <c r="K1763" s="139">
        <f t="shared" si="56"/>
        <v>612.26</v>
      </c>
      <c r="L1763" s="4"/>
    </row>
    <row r="1764" spans="1:12" ht="30" customHeight="1" x14ac:dyDescent="0.25">
      <c r="A1764" s="142">
        <v>262112</v>
      </c>
      <c r="B1764" s="67" t="s">
        <v>61</v>
      </c>
      <c r="C1764" s="67">
        <v>80517</v>
      </c>
      <c r="D1764" s="68" t="s">
        <v>642</v>
      </c>
      <c r="E1764" s="17" t="s">
        <v>62</v>
      </c>
      <c r="F1764" s="69">
        <v>2</v>
      </c>
      <c r="G1764" s="16">
        <v>2</v>
      </c>
      <c r="H1764" s="70">
        <v>315.57</v>
      </c>
      <c r="I1764" s="70">
        <v>60</v>
      </c>
      <c r="J1764" s="70">
        <f t="shared" si="57"/>
        <v>375.57</v>
      </c>
      <c r="K1764" s="143">
        <f t="shared" si="56"/>
        <v>751.14</v>
      </c>
      <c r="L1764" s="4"/>
    </row>
    <row r="1765" spans="1:12" ht="15" customHeight="1" x14ac:dyDescent="0.25">
      <c r="A1765" s="142">
        <v>262113</v>
      </c>
      <c r="B1765" s="67" t="s">
        <v>61</v>
      </c>
      <c r="C1765" s="67">
        <v>80520</v>
      </c>
      <c r="D1765" s="68" t="s">
        <v>1544</v>
      </c>
      <c r="E1765" s="17" t="s">
        <v>121</v>
      </c>
      <c r="F1765" s="69">
        <v>2</v>
      </c>
      <c r="G1765" s="16">
        <v>2</v>
      </c>
      <c r="H1765" s="70">
        <v>6.67</v>
      </c>
      <c r="I1765" s="70">
        <v>7</v>
      </c>
      <c r="J1765" s="70">
        <f t="shared" si="57"/>
        <v>13.67</v>
      </c>
      <c r="K1765" s="143">
        <f t="shared" si="56"/>
        <v>27.34</v>
      </c>
      <c r="L1765" s="4"/>
    </row>
    <row r="1766" spans="1:12" ht="15" customHeight="1" x14ac:dyDescent="0.25">
      <c r="A1766" s="142">
        <v>262114</v>
      </c>
      <c r="B1766" s="67" t="s">
        <v>61</v>
      </c>
      <c r="C1766" s="67">
        <v>80510</v>
      </c>
      <c r="D1766" s="68" t="s">
        <v>646</v>
      </c>
      <c r="E1766" s="17" t="s">
        <v>62</v>
      </c>
      <c r="F1766" s="69">
        <v>2</v>
      </c>
      <c r="G1766" s="16">
        <v>2</v>
      </c>
      <c r="H1766" s="70">
        <v>13.36</v>
      </c>
      <c r="I1766" s="70">
        <v>5</v>
      </c>
      <c r="J1766" s="70">
        <f t="shared" si="57"/>
        <v>18.36</v>
      </c>
      <c r="K1766" s="143">
        <f t="shared" si="56"/>
        <v>36.72</v>
      </c>
      <c r="L1766" s="4"/>
    </row>
    <row r="1767" spans="1:12" ht="15" customHeight="1" x14ac:dyDescent="0.25">
      <c r="A1767" s="142">
        <v>262115</v>
      </c>
      <c r="B1767" s="67" t="s">
        <v>61</v>
      </c>
      <c r="C1767" s="67">
        <v>80513</v>
      </c>
      <c r="D1767" s="68" t="s">
        <v>1545</v>
      </c>
      <c r="E1767" s="17" t="s">
        <v>62</v>
      </c>
      <c r="F1767" s="69">
        <v>2</v>
      </c>
      <c r="G1767" s="16">
        <v>2</v>
      </c>
      <c r="H1767" s="70">
        <v>11.03</v>
      </c>
      <c r="I1767" s="70">
        <v>10</v>
      </c>
      <c r="J1767" s="70">
        <f t="shared" si="57"/>
        <v>21.03</v>
      </c>
      <c r="K1767" s="143">
        <f t="shared" si="56"/>
        <v>42.06</v>
      </c>
      <c r="L1767" s="4"/>
    </row>
    <row r="1768" spans="1:12" ht="30" customHeight="1" x14ac:dyDescent="0.25">
      <c r="A1768" s="142">
        <v>262116</v>
      </c>
      <c r="B1768" s="67" t="s">
        <v>61</v>
      </c>
      <c r="C1768" s="67">
        <v>80514</v>
      </c>
      <c r="D1768" s="68" t="s">
        <v>645</v>
      </c>
      <c r="E1768" s="17" t="s">
        <v>62</v>
      </c>
      <c r="F1768" s="69">
        <v>2</v>
      </c>
      <c r="G1768" s="16">
        <v>2</v>
      </c>
      <c r="H1768" s="70">
        <v>44.52</v>
      </c>
      <c r="I1768" s="70">
        <v>5</v>
      </c>
      <c r="J1768" s="70">
        <f t="shared" si="57"/>
        <v>49.52</v>
      </c>
      <c r="K1768" s="143">
        <f t="shared" si="56"/>
        <v>99.04</v>
      </c>
      <c r="L1768" s="4"/>
    </row>
    <row r="1769" spans="1:12" ht="30" customHeight="1" x14ac:dyDescent="0.25">
      <c r="A1769" s="142">
        <v>262117</v>
      </c>
      <c r="B1769" s="67" t="s">
        <v>61</v>
      </c>
      <c r="C1769" s="67">
        <v>80526</v>
      </c>
      <c r="D1769" s="68" t="s">
        <v>1105</v>
      </c>
      <c r="E1769" s="17" t="s">
        <v>62</v>
      </c>
      <c r="F1769" s="69">
        <v>2</v>
      </c>
      <c r="G1769" s="16">
        <v>2</v>
      </c>
      <c r="H1769" s="70">
        <v>155.55000000000001</v>
      </c>
      <c r="I1769" s="70">
        <v>5</v>
      </c>
      <c r="J1769" s="70">
        <f t="shared" si="57"/>
        <v>160.55000000000001</v>
      </c>
      <c r="K1769" s="143">
        <f t="shared" si="56"/>
        <v>321.10000000000002</v>
      </c>
      <c r="L1769" s="4"/>
    </row>
    <row r="1770" spans="1:12" ht="30" customHeight="1" x14ac:dyDescent="0.25">
      <c r="A1770" s="142">
        <v>262118</v>
      </c>
      <c r="B1770" s="67" t="s">
        <v>65</v>
      </c>
      <c r="C1770" s="67">
        <v>95544</v>
      </c>
      <c r="D1770" s="68" t="s">
        <v>1546</v>
      </c>
      <c r="E1770" s="17" t="s">
        <v>62</v>
      </c>
      <c r="F1770" s="69">
        <v>2</v>
      </c>
      <c r="G1770" s="16">
        <v>2</v>
      </c>
      <c r="H1770" s="70">
        <v>23.82</v>
      </c>
      <c r="I1770" s="70">
        <v>8</v>
      </c>
      <c r="J1770" s="70">
        <f t="shared" si="57"/>
        <v>31.82</v>
      </c>
      <c r="K1770" s="143">
        <f t="shared" si="56"/>
        <v>63.64</v>
      </c>
      <c r="L1770" s="4"/>
    </row>
    <row r="1771" spans="1:12" ht="30" customHeight="1" thickBot="1" x14ac:dyDescent="0.3">
      <c r="A1771" s="140">
        <v>262119</v>
      </c>
      <c r="B1771" s="97" t="s">
        <v>90</v>
      </c>
      <c r="C1771" s="97" t="s">
        <v>123</v>
      </c>
      <c r="D1771" s="62" t="s">
        <v>651</v>
      </c>
      <c r="E1771" s="63" t="s">
        <v>62</v>
      </c>
      <c r="F1771" s="64">
        <v>2</v>
      </c>
      <c r="G1771" s="65">
        <v>2</v>
      </c>
      <c r="H1771" s="66">
        <v>102.13</v>
      </c>
      <c r="I1771" s="66">
        <v>7</v>
      </c>
      <c r="J1771" s="66">
        <f t="shared" si="57"/>
        <v>109.13</v>
      </c>
      <c r="K1771" s="141">
        <f t="shared" si="56"/>
        <v>218.26</v>
      </c>
      <c r="L1771" s="4"/>
    </row>
    <row r="1772" spans="1:12" ht="20.100000000000001" customHeight="1" thickBot="1" x14ac:dyDescent="0.3">
      <c r="A1772" s="86" t="s">
        <v>1527</v>
      </c>
      <c r="B1772" s="87" t="s">
        <v>65</v>
      </c>
      <c r="C1772" s="88" t="s">
        <v>2</v>
      </c>
      <c r="D1772" s="89" t="s">
        <v>1106</v>
      </c>
      <c r="E1772" s="90" t="s">
        <v>63</v>
      </c>
      <c r="F1772" s="91" t="s">
        <v>2</v>
      </c>
      <c r="G1772" s="87" t="s">
        <v>63</v>
      </c>
      <c r="H1772" s="92">
        <v>0</v>
      </c>
      <c r="I1772" s="92">
        <v>0</v>
      </c>
      <c r="J1772" s="93">
        <f>J1773+J1774+J1775+J1776+J1777</f>
        <v>280.54000000000002</v>
      </c>
      <c r="K1772" s="94">
        <f>K1773+K1774+K1775+K1776+K1777</f>
        <v>841.61999999999989</v>
      </c>
      <c r="L1772" s="4"/>
    </row>
    <row r="1773" spans="1:12" ht="15" customHeight="1" x14ac:dyDescent="0.25">
      <c r="A1773" s="138">
        <v>262121</v>
      </c>
      <c r="B1773" s="55" t="s">
        <v>61</v>
      </c>
      <c r="C1773" s="55">
        <v>80556</v>
      </c>
      <c r="D1773" s="56" t="s">
        <v>637</v>
      </c>
      <c r="E1773" s="57" t="s">
        <v>62</v>
      </c>
      <c r="F1773" s="58">
        <v>3</v>
      </c>
      <c r="G1773" s="59">
        <v>3</v>
      </c>
      <c r="H1773" s="60">
        <v>4.32</v>
      </c>
      <c r="I1773" s="60">
        <v>9</v>
      </c>
      <c r="J1773" s="60">
        <f t="shared" si="57"/>
        <v>13.32</v>
      </c>
      <c r="K1773" s="139">
        <f t="shared" si="56"/>
        <v>39.96</v>
      </c>
      <c r="L1773" s="4"/>
    </row>
    <row r="1774" spans="1:12" ht="30" customHeight="1" x14ac:dyDescent="0.25">
      <c r="A1774" s="142">
        <v>262122</v>
      </c>
      <c r="B1774" s="67" t="s">
        <v>65</v>
      </c>
      <c r="C1774" s="67">
        <v>86883</v>
      </c>
      <c r="D1774" s="68" t="s">
        <v>636</v>
      </c>
      <c r="E1774" s="17" t="s">
        <v>62</v>
      </c>
      <c r="F1774" s="69">
        <v>3</v>
      </c>
      <c r="G1774" s="16">
        <v>3</v>
      </c>
      <c r="H1774" s="70">
        <v>8.74</v>
      </c>
      <c r="I1774" s="70">
        <v>2</v>
      </c>
      <c r="J1774" s="70">
        <f t="shared" si="57"/>
        <v>10.74</v>
      </c>
      <c r="K1774" s="143">
        <f t="shared" si="56"/>
        <v>32.22</v>
      </c>
      <c r="L1774" s="4"/>
    </row>
    <row r="1775" spans="1:12" ht="30" customHeight="1" x14ac:dyDescent="0.25">
      <c r="A1775" s="142">
        <v>262123</v>
      </c>
      <c r="B1775" s="67" t="s">
        <v>61</v>
      </c>
      <c r="C1775" s="67">
        <v>80570</v>
      </c>
      <c r="D1775" s="68" t="s">
        <v>1547</v>
      </c>
      <c r="E1775" s="17" t="s">
        <v>62</v>
      </c>
      <c r="F1775" s="69">
        <v>3</v>
      </c>
      <c r="G1775" s="16">
        <v>3</v>
      </c>
      <c r="H1775" s="70">
        <v>68.25</v>
      </c>
      <c r="I1775" s="70">
        <v>7</v>
      </c>
      <c r="J1775" s="70">
        <f t="shared" si="57"/>
        <v>75.25</v>
      </c>
      <c r="K1775" s="143">
        <f t="shared" si="56"/>
        <v>225.75</v>
      </c>
      <c r="L1775" s="4"/>
    </row>
    <row r="1776" spans="1:12" ht="30" customHeight="1" x14ac:dyDescent="0.25">
      <c r="A1776" s="142">
        <v>262124</v>
      </c>
      <c r="B1776" s="67" t="s">
        <v>61</v>
      </c>
      <c r="C1776" s="67">
        <v>80580</v>
      </c>
      <c r="D1776" s="68" t="s">
        <v>1107</v>
      </c>
      <c r="E1776" s="17" t="s">
        <v>62</v>
      </c>
      <c r="F1776" s="69">
        <v>3</v>
      </c>
      <c r="G1776" s="16">
        <v>3</v>
      </c>
      <c r="H1776" s="70">
        <v>79.040000000000006</v>
      </c>
      <c r="I1776" s="70">
        <v>5</v>
      </c>
      <c r="J1776" s="70">
        <f t="shared" si="57"/>
        <v>84.04</v>
      </c>
      <c r="K1776" s="143">
        <f t="shared" si="56"/>
        <v>252.12</v>
      </c>
      <c r="L1776" s="4"/>
    </row>
    <row r="1777" spans="1:12" ht="15" customHeight="1" thickBot="1" x14ac:dyDescent="0.3">
      <c r="A1777" s="140">
        <v>262125</v>
      </c>
      <c r="B1777" s="61" t="s">
        <v>61</v>
      </c>
      <c r="C1777" s="61">
        <v>80587</v>
      </c>
      <c r="D1777" s="62" t="s">
        <v>1108</v>
      </c>
      <c r="E1777" s="63" t="s">
        <v>62</v>
      </c>
      <c r="F1777" s="64">
        <v>3</v>
      </c>
      <c r="G1777" s="65">
        <v>3</v>
      </c>
      <c r="H1777" s="66">
        <v>87.19</v>
      </c>
      <c r="I1777" s="66">
        <v>10</v>
      </c>
      <c r="J1777" s="66">
        <f t="shared" si="57"/>
        <v>97.19</v>
      </c>
      <c r="K1777" s="141">
        <f t="shared" si="56"/>
        <v>291.57</v>
      </c>
      <c r="L1777" s="4"/>
    </row>
    <row r="1778" spans="1:12" ht="20.100000000000001" customHeight="1" thickBot="1" x14ac:dyDescent="0.3">
      <c r="A1778" s="86" t="s">
        <v>1529</v>
      </c>
      <c r="B1778" s="87" t="s">
        <v>65</v>
      </c>
      <c r="C1778" s="88" t="s">
        <v>2</v>
      </c>
      <c r="D1778" s="89" t="s">
        <v>1548</v>
      </c>
      <c r="E1778" s="90" t="s">
        <v>63</v>
      </c>
      <c r="F1778" s="91" t="s">
        <v>2</v>
      </c>
      <c r="G1778" s="87" t="s">
        <v>63</v>
      </c>
      <c r="H1778" s="92">
        <v>0</v>
      </c>
      <c r="I1778" s="92">
        <v>0</v>
      </c>
      <c r="J1778" s="93">
        <f>J1779+J1780+J1781+J1782+J1783</f>
        <v>830.7</v>
      </c>
      <c r="K1778" s="94">
        <f>K1779+K1780+K1781+K1782+K1783</f>
        <v>2492.1000000000004</v>
      </c>
      <c r="L1778" s="4"/>
    </row>
    <row r="1779" spans="1:12" ht="30" customHeight="1" x14ac:dyDescent="0.25">
      <c r="A1779" s="138">
        <v>262131</v>
      </c>
      <c r="B1779" s="95" t="s">
        <v>90</v>
      </c>
      <c r="C1779" s="95" t="s">
        <v>243</v>
      </c>
      <c r="D1779" s="56" t="s">
        <v>1549</v>
      </c>
      <c r="E1779" s="57" t="s">
        <v>62</v>
      </c>
      <c r="F1779" s="58">
        <v>3</v>
      </c>
      <c r="G1779" s="59">
        <v>3</v>
      </c>
      <c r="H1779" s="60">
        <v>163.15</v>
      </c>
      <c r="I1779" s="60">
        <v>7</v>
      </c>
      <c r="J1779" s="60">
        <f t="shared" si="57"/>
        <v>170.15</v>
      </c>
      <c r="K1779" s="139">
        <f t="shared" si="56"/>
        <v>510.45000000000005</v>
      </c>
      <c r="L1779" s="4"/>
    </row>
    <row r="1780" spans="1:12" ht="15" customHeight="1" x14ac:dyDescent="0.25">
      <c r="A1780" s="142">
        <v>262132</v>
      </c>
      <c r="B1780" s="67" t="s">
        <v>61</v>
      </c>
      <c r="C1780" s="67">
        <v>80556</v>
      </c>
      <c r="D1780" s="68" t="s">
        <v>637</v>
      </c>
      <c r="E1780" s="17" t="s">
        <v>62</v>
      </c>
      <c r="F1780" s="69">
        <v>3</v>
      </c>
      <c r="G1780" s="16">
        <v>3</v>
      </c>
      <c r="H1780" s="70">
        <v>4.32</v>
      </c>
      <c r="I1780" s="70">
        <v>9</v>
      </c>
      <c r="J1780" s="70">
        <f t="shared" si="57"/>
        <v>13.32</v>
      </c>
      <c r="K1780" s="143">
        <f t="shared" si="56"/>
        <v>39.96</v>
      </c>
      <c r="L1780" s="4"/>
    </row>
    <row r="1781" spans="1:12" ht="15" customHeight="1" x14ac:dyDescent="0.25">
      <c r="A1781" s="142">
        <v>262133</v>
      </c>
      <c r="B1781" s="67" t="s">
        <v>61</v>
      </c>
      <c r="C1781" s="67">
        <v>80670</v>
      </c>
      <c r="D1781" s="68" t="s">
        <v>1550</v>
      </c>
      <c r="E1781" s="17" t="s">
        <v>62</v>
      </c>
      <c r="F1781" s="69">
        <v>3</v>
      </c>
      <c r="G1781" s="16">
        <v>3</v>
      </c>
      <c r="H1781" s="70">
        <v>193.13</v>
      </c>
      <c r="I1781" s="70">
        <v>10</v>
      </c>
      <c r="J1781" s="70">
        <f t="shared" si="57"/>
        <v>203.13</v>
      </c>
      <c r="K1781" s="143">
        <f t="shared" si="56"/>
        <v>609.39</v>
      </c>
      <c r="L1781" s="4"/>
    </row>
    <row r="1782" spans="1:12" ht="45" customHeight="1" x14ac:dyDescent="0.25">
      <c r="A1782" s="142">
        <v>262134</v>
      </c>
      <c r="B1782" s="67" t="s">
        <v>65</v>
      </c>
      <c r="C1782" s="67">
        <v>86878</v>
      </c>
      <c r="D1782" s="68" t="s">
        <v>1551</v>
      </c>
      <c r="E1782" s="17" t="s">
        <v>62</v>
      </c>
      <c r="F1782" s="69">
        <v>3</v>
      </c>
      <c r="G1782" s="16">
        <v>3</v>
      </c>
      <c r="H1782" s="70">
        <v>66.510000000000005</v>
      </c>
      <c r="I1782" s="70">
        <v>4</v>
      </c>
      <c r="J1782" s="70">
        <f t="shared" si="57"/>
        <v>70.510000000000005</v>
      </c>
      <c r="K1782" s="143">
        <f t="shared" si="56"/>
        <v>211.53000000000003</v>
      </c>
      <c r="L1782" s="4"/>
    </row>
    <row r="1783" spans="1:12" ht="15" customHeight="1" thickBot="1" x14ac:dyDescent="0.3">
      <c r="A1783" s="140">
        <v>262135</v>
      </c>
      <c r="B1783" s="61" t="s">
        <v>61</v>
      </c>
      <c r="C1783" s="61">
        <v>80689</v>
      </c>
      <c r="D1783" s="62" t="s">
        <v>1552</v>
      </c>
      <c r="E1783" s="63" t="s">
        <v>62</v>
      </c>
      <c r="F1783" s="64">
        <v>3</v>
      </c>
      <c r="G1783" s="65">
        <v>3</v>
      </c>
      <c r="H1783" s="66">
        <v>363.59</v>
      </c>
      <c r="I1783" s="66">
        <v>10</v>
      </c>
      <c r="J1783" s="66">
        <f t="shared" si="57"/>
        <v>373.59</v>
      </c>
      <c r="K1783" s="141">
        <f t="shared" si="56"/>
        <v>1120.77</v>
      </c>
      <c r="L1783" s="4"/>
    </row>
    <row r="1784" spans="1:12" ht="20.100000000000001" customHeight="1" thickBot="1" x14ac:dyDescent="0.3">
      <c r="A1784" s="86" t="s">
        <v>1528</v>
      </c>
      <c r="B1784" s="87" t="s">
        <v>65</v>
      </c>
      <c r="C1784" s="88" t="s">
        <v>2</v>
      </c>
      <c r="D1784" s="89" t="s">
        <v>244</v>
      </c>
      <c r="E1784" s="90" t="s">
        <v>63</v>
      </c>
      <c r="F1784" s="91" t="s">
        <v>2</v>
      </c>
      <c r="G1784" s="87" t="s">
        <v>63</v>
      </c>
      <c r="H1784" s="92">
        <v>0</v>
      </c>
      <c r="I1784" s="92">
        <v>0</v>
      </c>
      <c r="J1784" s="93">
        <f>J1785</f>
        <v>56.72</v>
      </c>
      <c r="K1784" s="94">
        <f>K1785</f>
        <v>340.32</v>
      </c>
      <c r="L1784" s="4"/>
    </row>
    <row r="1785" spans="1:12" ht="30" customHeight="1" thickBot="1" x14ac:dyDescent="0.3">
      <c r="A1785" s="144">
        <v>262141</v>
      </c>
      <c r="B1785" s="71" t="s">
        <v>61</v>
      </c>
      <c r="C1785" s="71">
        <v>80811</v>
      </c>
      <c r="D1785" s="72" t="s">
        <v>1109</v>
      </c>
      <c r="E1785" s="73" t="s">
        <v>62</v>
      </c>
      <c r="F1785" s="74">
        <v>6</v>
      </c>
      <c r="G1785" s="75">
        <v>6</v>
      </c>
      <c r="H1785" s="76">
        <v>49.72</v>
      </c>
      <c r="I1785" s="76">
        <v>7</v>
      </c>
      <c r="J1785" s="76">
        <f t="shared" si="57"/>
        <v>56.72</v>
      </c>
      <c r="K1785" s="145">
        <f t="shared" ref="K1785:K1843" si="58">G1785*J1785</f>
        <v>340.32</v>
      </c>
      <c r="L1785" s="4"/>
    </row>
    <row r="1786" spans="1:12" ht="20.100000000000001" customHeight="1" thickBot="1" x14ac:dyDescent="0.3">
      <c r="A1786" s="86" t="s">
        <v>1530</v>
      </c>
      <c r="B1786" s="87" t="s">
        <v>65</v>
      </c>
      <c r="C1786" s="88" t="s">
        <v>2</v>
      </c>
      <c r="D1786" s="89" t="s">
        <v>118</v>
      </c>
      <c r="E1786" s="90" t="s">
        <v>63</v>
      </c>
      <c r="F1786" s="91" t="s">
        <v>2</v>
      </c>
      <c r="G1786" s="87" t="s">
        <v>63</v>
      </c>
      <c r="H1786" s="92">
        <v>0</v>
      </c>
      <c r="I1786" s="92">
        <v>0</v>
      </c>
      <c r="J1786" s="93">
        <f>J1787+J1788+J1789+J1790+J1791+J1792+J1793</f>
        <v>1047.4199999999998</v>
      </c>
      <c r="K1786" s="94">
        <f>K1787+K1788+K1789+K1790+K1791+K1792+K1793</f>
        <v>1631.7099999999998</v>
      </c>
      <c r="L1786" s="4"/>
    </row>
    <row r="1787" spans="1:12" ht="15" customHeight="1" x14ac:dyDescent="0.25">
      <c r="A1787" s="138">
        <v>262151</v>
      </c>
      <c r="B1787" s="55" t="s">
        <v>61</v>
      </c>
      <c r="C1787" s="55">
        <v>80902</v>
      </c>
      <c r="D1787" s="56" t="s">
        <v>1553</v>
      </c>
      <c r="E1787" s="57" t="s">
        <v>62</v>
      </c>
      <c r="F1787" s="58">
        <v>3</v>
      </c>
      <c r="G1787" s="59">
        <v>3</v>
      </c>
      <c r="H1787" s="60">
        <v>39.79</v>
      </c>
      <c r="I1787" s="60">
        <v>20</v>
      </c>
      <c r="J1787" s="60">
        <f t="shared" si="57"/>
        <v>59.79</v>
      </c>
      <c r="K1787" s="139">
        <f t="shared" si="58"/>
        <v>179.37</v>
      </c>
      <c r="L1787" s="4"/>
    </row>
    <row r="1788" spans="1:12" ht="15" customHeight="1" x14ac:dyDescent="0.25">
      <c r="A1788" s="142">
        <v>262152</v>
      </c>
      <c r="B1788" s="67" t="s">
        <v>61</v>
      </c>
      <c r="C1788" s="67">
        <v>80903</v>
      </c>
      <c r="D1788" s="68" t="s">
        <v>1554</v>
      </c>
      <c r="E1788" s="17" t="s">
        <v>62</v>
      </c>
      <c r="F1788" s="69">
        <v>3</v>
      </c>
      <c r="G1788" s="16">
        <v>3</v>
      </c>
      <c r="H1788" s="70">
        <v>61.29</v>
      </c>
      <c r="I1788" s="70">
        <v>20</v>
      </c>
      <c r="J1788" s="70">
        <f t="shared" si="57"/>
        <v>81.289999999999992</v>
      </c>
      <c r="K1788" s="143">
        <f t="shared" si="58"/>
        <v>243.86999999999998</v>
      </c>
      <c r="L1788" s="4"/>
    </row>
    <row r="1789" spans="1:12" ht="15" customHeight="1" x14ac:dyDescent="0.25">
      <c r="A1789" s="142">
        <v>262153</v>
      </c>
      <c r="B1789" s="67" t="s">
        <v>61</v>
      </c>
      <c r="C1789" s="67">
        <v>80926</v>
      </c>
      <c r="D1789" s="68" t="s">
        <v>837</v>
      </c>
      <c r="E1789" s="17" t="s">
        <v>62</v>
      </c>
      <c r="F1789" s="69">
        <v>2</v>
      </c>
      <c r="G1789" s="16">
        <v>2</v>
      </c>
      <c r="H1789" s="70">
        <v>82.82</v>
      </c>
      <c r="I1789" s="70">
        <v>20</v>
      </c>
      <c r="J1789" s="70">
        <f t="shared" si="57"/>
        <v>102.82</v>
      </c>
      <c r="K1789" s="143">
        <f t="shared" si="58"/>
        <v>205.64</v>
      </c>
      <c r="L1789" s="4"/>
    </row>
    <row r="1790" spans="1:12" ht="15" customHeight="1" x14ac:dyDescent="0.25">
      <c r="A1790" s="142">
        <v>262154</v>
      </c>
      <c r="B1790" s="67" t="s">
        <v>61</v>
      </c>
      <c r="C1790" s="67">
        <v>80929</v>
      </c>
      <c r="D1790" s="68" t="s">
        <v>1111</v>
      </c>
      <c r="E1790" s="17" t="s">
        <v>62</v>
      </c>
      <c r="F1790" s="69">
        <v>2</v>
      </c>
      <c r="G1790" s="16">
        <v>2</v>
      </c>
      <c r="H1790" s="70">
        <v>169.31</v>
      </c>
      <c r="I1790" s="70">
        <v>30</v>
      </c>
      <c r="J1790" s="70">
        <f t="shared" ref="J1790:J1849" si="59">H1790+I1790</f>
        <v>199.31</v>
      </c>
      <c r="K1790" s="143">
        <f t="shared" si="58"/>
        <v>398.62</v>
      </c>
      <c r="L1790" s="4"/>
    </row>
    <row r="1791" spans="1:12" ht="15" customHeight="1" x14ac:dyDescent="0.25">
      <c r="A1791" s="142">
        <v>262155</v>
      </c>
      <c r="B1791" s="67" t="s">
        <v>61</v>
      </c>
      <c r="C1791" s="67">
        <v>80911</v>
      </c>
      <c r="D1791" s="68" t="s">
        <v>1555</v>
      </c>
      <c r="E1791" s="17" t="s">
        <v>62</v>
      </c>
      <c r="F1791" s="69">
        <v>1</v>
      </c>
      <c r="G1791" s="16">
        <v>1</v>
      </c>
      <c r="H1791" s="70">
        <v>352.05</v>
      </c>
      <c r="I1791" s="70">
        <v>40</v>
      </c>
      <c r="J1791" s="70">
        <f t="shared" si="59"/>
        <v>392.05</v>
      </c>
      <c r="K1791" s="143">
        <f t="shared" si="58"/>
        <v>392.05</v>
      </c>
      <c r="L1791" s="4"/>
    </row>
    <row r="1792" spans="1:12" ht="15" customHeight="1" x14ac:dyDescent="0.25">
      <c r="A1792" s="142">
        <v>262156</v>
      </c>
      <c r="B1792" s="67" t="s">
        <v>61</v>
      </c>
      <c r="C1792" s="67">
        <v>85076</v>
      </c>
      <c r="D1792" s="68" t="s">
        <v>1556</v>
      </c>
      <c r="E1792" s="17" t="s">
        <v>62</v>
      </c>
      <c r="F1792" s="69">
        <v>1</v>
      </c>
      <c r="G1792" s="16">
        <v>1</v>
      </c>
      <c r="H1792" s="70">
        <v>97.31</v>
      </c>
      <c r="I1792" s="70">
        <v>20</v>
      </c>
      <c r="J1792" s="70">
        <f t="shared" si="59"/>
        <v>117.31</v>
      </c>
      <c r="K1792" s="143">
        <f t="shared" si="58"/>
        <v>117.31</v>
      </c>
      <c r="L1792" s="4"/>
    </row>
    <row r="1793" spans="1:12" ht="45" customHeight="1" thickBot="1" x14ac:dyDescent="0.3">
      <c r="A1793" s="140">
        <v>262157</v>
      </c>
      <c r="B1793" s="61" t="s">
        <v>65</v>
      </c>
      <c r="C1793" s="61">
        <v>99619</v>
      </c>
      <c r="D1793" s="62" t="s">
        <v>1557</v>
      </c>
      <c r="E1793" s="63" t="s">
        <v>62</v>
      </c>
      <c r="F1793" s="64">
        <v>1</v>
      </c>
      <c r="G1793" s="65">
        <v>1</v>
      </c>
      <c r="H1793" s="66">
        <v>90.85</v>
      </c>
      <c r="I1793" s="66">
        <v>4</v>
      </c>
      <c r="J1793" s="66">
        <f t="shared" si="59"/>
        <v>94.85</v>
      </c>
      <c r="K1793" s="141">
        <f t="shared" si="58"/>
        <v>94.85</v>
      </c>
      <c r="L1793" s="4"/>
    </row>
    <row r="1794" spans="1:12" ht="20.100000000000001" customHeight="1" thickBot="1" x14ac:dyDescent="0.3">
      <c r="A1794" s="77" t="s">
        <v>1523</v>
      </c>
      <c r="B1794" s="78" t="s">
        <v>65</v>
      </c>
      <c r="C1794" s="79" t="s">
        <v>2</v>
      </c>
      <c r="D1794" s="80" t="s">
        <v>654</v>
      </c>
      <c r="E1794" s="81" t="s">
        <v>63</v>
      </c>
      <c r="F1794" s="82" t="s">
        <v>2</v>
      </c>
      <c r="G1794" s="78" t="s">
        <v>63</v>
      </c>
      <c r="H1794" s="83">
        <v>0</v>
      </c>
      <c r="I1794" s="83">
        <v>0</v>
      </c>
      <c r="J1794" s="84">
        <f>J1795+J1802+J1811+J1815+J1823+J1834+J1842</f>
        <v>1656.9699999999998</v>
      </c>
      <c r="K1794" s="85">
        <f>K1795+K1802+K1811+K1815+K1823+K1834+K1842</f>
        <v>9524.0499999999993</v>
      </c>
      <c r="L1794" s="4"/>
    </row>
    <row r="1795" spans="1:12" ht="20.100000000000001" customHeight="1" thickBot="1" x14ac:dyDescent="0.3">
      <c r="A1795" s="86" t="s">
        <v>1531</v>
      </c>
      <c r="B1795" s="87" t="s">
        <v>65</v>
      </c>
      <c r="C1795" s="88" t="s">
        <v>2</v>
      </c>
      <c r="D1795" s="89" t="s">
        <v>854</v>
      </c>
      <c r="E1795" s="90" t="s">
        <v>63</v>
      </c>
      <c r="F1795" s="91" t="s">
        <v>2</v>
      </c>
      <c r="G1795" s="87" t="s">
        <v>63</v>
      </c>
      <c r="H1795" s="92">
        <v>0</v>
      </c>
      <c r="I1795" s="92">
        <v>0</v>
      </c>
      <c r="J1795" s="93">
        <f>J1796+J1797+J1798+J1799+J1800+J1801</f>
        <v>189.7</v>
      </c>
      <c r="K1795" s="94">
        <f>K1796+K1797+K1798+K1799+K1800+K1801</f>
        <v>6396.54</v>
      </c>
      <c r="L1795" s="4"/>
    </row>
    <row r="1796" spans="1:12" ht="15" customHeight="1" x14ac:dyDescent="0.25">
      <c r="A1796" s="138">
        <v>262211</v>
      </c>
      <c r="B1796" s="55" t="s">
        <v>61</v>
      </c>
      <c r="C1796" s="55">
        <v>81003</v>
      </c>
      <c r="D1796" s="56" t="s">
        <v>656</v>
      </c>
      <c r="E1796" s="57" t="s">
        <v>76</v>
      </c>
      <c r="F1796" s="58">
        <v>185</v>
      </c>
      <c r="G1796" s="59">
        <v>185</v>
      </c>
      <c r="H1796" s="60">
        <v>4.1900000000000004</v>
      </c>
      <c r="I1796" s="60">
        <v>4</v>
      </c>
      <c r="J1796" s="60">
        <f t="shared" si="59"/>
        <v>8.1900000000000013</v>
      </c>
      <c r="K1796" s="139">
        <f t="shared" si="58"/>
        <v>1515.1500000000003</v>
      </c>
      <c r="L1796" s="4"/>
    </row>
    <row r="1797" spans="1:12" ht="45" customHeight="1" x14ac:dyDescent="0.25">
      <c r="A1797" s="142">
        <v>262212</v>
      </c>
      <c r="B1797" s="67" t="s">
        <v>65</v>
      </c>
      <c r="C1797" s="67">
        <v>89447</v>
      </c>
      <c r="D1797" s="68" t="s">
        <v>1558</v>
      </c>
      <c r="E1797" s="17" t="s">
        <v>76</v>
      </c>
      <c r="F1797" s="69">
        <v>8</v>
      </c>
      <c r="G1797" s="16">
        <v>8</v>
      </c>
      <c r="H1797" s="70">
        <v>12.16</v>
      </c>
      <c r="I1797" s="70">
        <v>0.85</v>
      </c>
      <c r="J1797" s="70">
        <f t="shared" si="59"/>
        <v>13.01</v>
      </c>
      <c r="K1797" s="143">
        <f t="shared" si="58"/>
        <v>104.08</v>
      </c>
      <c r="L1797" s="4"/>
    </row>
    <row r="1798" spans="1:12" ht="45" customHeight="1" x14ac:dyDescent="0.25">
      <c r="A1798" s="142">
        <v>262213</v>
      </c>
      <c r="B1798" s="67" t="s">
        <v>65</v>
      </c>
      <c r="C1798" s="67">
        <v>89449</v>
      </c>
      <c r="D1798" s="68" t="s">
        <v>1559</v>
      </c>
      <c r="E1798" s="17" t="s">
        <v>76</v>
      </c>
      <c r="F1798" s="69">
        <v>10</v>
      </c>
      <c r="G1798" s="16">
        <v>10</v>
      </c>
      <c r="H1798" s="70">
        <v>20.86</v>
      </c>
      <c r="I1798" s="70">
        <v>1</v>
      </c>
      <c r="J1798" s="70">
        <f t="shared" si="59"/>
        <v>21.86</v>
      </c>
      <c r="K1798" s="143">
        <f t="shared" si="58"/>
        <v>218.6</v>
      </c>
      <c r="L1798" s="4"/>
    </row>
    <row r="1799" spans="1:12" ht="15" customHeight="1" x14ac:dyDescent="0.25">
      <c r="A1799" s="142">
        <v>262214</v>
      </c>
      <c r="B1799" s="67" t="s">
        <v>61</v>
      </c>
      <c r="C1799" s="67">
        <v>81007</v>
      </c>
      <c r="D1799" s="68" t="s">
        <v>856</v>
      </c>
      <c r="E1799" s="17" t="s">
        <v>76</v>
      </c>
      <c r="F1799" s="69">
        <v>15</v>
      </c>
      <c r="G1799" s="16">
        <v>15</v>
      </c>
      <c r="H1799" s="70">
        <v>24.88</v>
      </c>
      <c r="I1799" s="70">
        <v>10</v>
      </c>
      <c r="J1799" s="70">
        <f t="shared" si="59"/>
        <v>34.879999999999995</v>
      </c>
      <c r="K1799" s="143">
        <f t="shared" si="58"/>
        <v>523.19999999999993</v>
      </c>
      <c r="L1799" s="4"/>
    </row>
    <row r="1800" spans="1:12" ht="15" customHeight="1" x14ac:dyDescent="0.25">
      <c r="A1800" s="142">
        <v>262215</v>
      </c>
      <c r="B1800" s="67" t="s">
        <v>61</v>
      </c>
      <c r="C1800" s="67">
        <v>81008</v>
      </c>
      <c r="D1800" s="68" t="s">
        <v>658</v>
      </c>
      <c r="E1800" s="17" t="s">
        <v>76</v>
      </c>
      <c r="F1800" s="69">
        <v>72</v>
      </c>
      <c r="G1800" s="16">
        <v>72</v>
      </c>
      <c r="H1800" s="70">
        <v>43.09</v>
      </c>
      <c r="I1800" s="70">
        <v>5</v>
      </c>
      <c r="J1800" s="70">
        <f t="shared" si="59"/>
        <v>48.09</v>
      </c>
      <c r="K1800" s="143">
        <f t="shared" si="58"/>
        <v>3462.4800000000005</v>
      </c>
      <c r="L1800" s="4"/>
    </row>
    <row r="1801" spans="1:12" ht="15" customHeight="1" thickBot="1" x14ac:dyDescent="0.3">
      <c r="A1801" s="140">
        <v>262216</v>
      </c>
      <c r="B1801" s="61" t="s">
        <v>61</v>
      </c>
      <c r="C1801" s="61">
        <v>81009</v>
      </c>
      <c r="D1801" s="62" t="s">
        <v>1560</v>
      </c>
      <c r="E1801" s="63" t="s">
        <v>76</v>
      </c>
      <c r="F1801" s="64">
        <v>9</v>
      </c>
      <c r="G1801" s="65">
        <v>9</v>
      </c>
      <c r="H1801" s="66">
        <v>53.67</v>
      </c>
      <c r="I1801" s="66">
        <v>10</v>
      </c>
      <c r="J1801" s="66">
        <f t="shared" si="59"/>
        <v>63.67</v>
      </c>
      <c r="K1801" s="141">
        <f t="shared" si="58"/>
        <v>573.03</v>
      </c>
      <c r="L1801" s="4"/>
    </row>
    <row r="1802" spans="1:12" ht="20.100000000000001" customHeight="1" thickBot="1" x14ac:dyDescent="0.3">
      <c r="A1802" s="86" t="s">
        <v>1532</v>
      </c>
      <c r="B1802" s="87" t="s">
        <v>65</v>
      </c>
      <c r="C1802" s="88" t="s">
        <v>2</v>
      </c>
      <c r="D1802" s="89" t="s">
        <v>669</v>
      </c>
      <c r="E1802" s="90" t="s">
        <v>63</v>
      </c>
      <c r="F1802" s="91" t="s">
        <v>2</v>
      </c>
      <c r="G1802" s="87" t="s">
        <v>63</v>
      </c>
      <c r="H1802" s="92">
        <v>0</v>
      </c>
      <c r="I1802" s="92">
        <v>0</v>
      </c>
      <c r="J1802" s="93">
        <f>J1803+J1804+J1805+J1806+J1807+J1808+J1809+J1810</f>
        <v>538.20999999999992</v>
      </c>
      <c r="K1802" s="94">
        <f>K1803+K1804+K1805+K1806+K1807+K1808+K1809+K1810</f>
        <v>695.11999999999989</v>
      </c>
      <c r="L1802" s="4"/>
    </row>
    <row r="1803" spans="1:12" ht="30" customHeight="1" x14ac:dyDescent="0.25">
      <c r="A1803" s="138">
        <v>262221</v>
      </c>
      <c r="B1803" s="55" t="s">
        <v>61</v>
      </c>
      <c r="C1803" s="55">
        <v>81041</v>
      </c>
      <c r="D1803" s="56" t="s">
        <v>1561</v>
      </c>
      <c r="E1803" s="57" t="s">
        <v>62</v>
      </c>
      <c r="F1803" s="58">
        <v>1</v>
      </c>
      <c r="G1803" s="59">
        <v>1</v>
      </c>
      <c r="H1803" s="60">
        <v>15.89</v>
      </c>
      <c r="I1803" s="60">
        <v>3</v>
      </c>
      <c r="J1803" s="60">
        <f t="shared" si="59"/>
        <v>18.89</v>
      </c>
      <c r="K1803" s="139">
        <f t="shared" si="58"/>
        <v>18.89</v>
      </c>
      <c r="L1803" s="4"/>
    </row>
    <row r="1804" spans="1:12" ht="30" customHeight="1" x14ac:dyDescent="0.25">
      <c r="A1804" s="142">
        <v>262222</v>
      </c>
      <c r="B1804" s="67" t="s">
        <v>61</v>
      </c>
      <c r="C1804" s="67">
        <v>81042</v>
      </c>
      <c r="D1804" s="68" t="s">
        <v>1562</v>
      </c>
      <c r="E1804" s="17" t="s">
        <v>62</v>
      </c>
      <c r="F1804" s="69">
        <v>1</v>
      </c>
      <c r="G1804" s="16">
        <v>1</v>
      </c>
      <c r="H1804" s="70">
        <v>21.14</v>
      </c>
      <c r="I1804" s="70">
        <v>3</v>
      </c>
      <c r="J1804" s="70">
        <f t="shared" si="59"/>
        <v>24.14</v>
      </c>
      <c r="K1804" s="143">
        <f t="shared" si="58"/>
        <v>24.14</v>
      </c>
      <c r="L1804" s="4"/>
    </row>
    <row r="1805" spans="1:12" ht="30" customHeight="1" x14ac:dyDescent="0.25">
      <c r="A1805" s="142">
        <v>262223</v>
      </c>
      <c r="B1805" s="67" t="s">
        <v>61</v>
      </c>
      <c r="C1805" s="67">
        <v>81043</v>
      </c>
      <c r="D1805" s="68" t="s">
        <v>1563</v>
      </c>
      <c r="E1805" s="17" t="s">
        <v>62</v>
      </c>
      <c r="F1805" s="69">
        <v>1</v>
      </c>
      <c r="G1805" s="16">
        <v>1</v>
      </c>
      <c r="H1805" s="70">
        <v>50.21</v>
      </c>
      <c r="I1805" s="70">
        <v>5</v>
      </c>
      <c r="J1805" s="70">
        <f t="shared" si="59"/>
        <v>55.21</v>
      </c>
      <c r="K1805" s="143">
        <f t="shared" si="58"/>
        <v>55.21</v>
      </c>
      <c r="L1805" s="4"/>
    </row>
    <row r="1806" spans="1:12" ht="75" customHeight="1" x14ac:dyDescent="0.25">
      <c r="A1806" s="142">
        <v>262224</v>
      </c>
      <c r="B1806" s="67" t="s">
        <v>65</v>
      </c>
      <c r="C1806" s="67">
        <v>94790</v>
      </c>
      <c r="D1806" s="68" t="s">
        <v>1564</v>
      </c>
      <c r="E1806" s="17" t="s">
        <v>62</v>
      </c>
      <c r="F1806" s="69">
        <v>1</v>
      </c>
      <c r="G1806" s="16">
        <v>1</v>
      </c>
      <c r="H1806" s="70">
        <v>375.59</v>
      </c>
      <c r="I1806" s="70">
        <v>10</v>
      </c>
      <c r="J1806" s="70">
        <f t="shared" si="59"/>
        <v>385.59</v>
      </c>
      <c r="K1806" s="143">
        <f t="shared" si="58"/>
        <v>385.59</v>
      </c>
      <c r="L1806" s="4"/>
    </row>
    <row r="1807" spans="1:12" ht="30" customHeight="1" x14ac:dyDescent="0.25">
      <c r="A1807" s="142">
        <v>262225</v>
      </c>
      <c r="B1807" s="67" t="s">
        <v>61</v>
      </c>
      <c r="C1807" s="67">
        <v>81066</v>
      </c>
      <c r="D1807" s="68" t="s">
        <v>670</v>
      </c>
      <c r="E1807" s="17" t="s">
        <v>62</v>
      </c>
      <c r="F1807" s="69">
        <v>10</v>
      </c>
      <c r="G1807" s="16">
        <v>10</v>
      </c>
      <c r="H1807" s="70">
        <v>1.07</v>
      </c>
      <c r="I1807" s="70">
        <v>3</v>
      </c>
      <c r="J1807" s="70">
        <f t="shared" si="59"/>
        <v>4.07</v>
      </c>
      <c r="K1807" s="143">
        <f t="shared" si="58"/>
        <v>40.700000000000003</v>
      </c>
      <c r="L1807" s="4"/>
    </row>
    <row r="1808" spans="1:12" ht="30" customHeight="1" x14ac:dyDescent="0.25">
      <c r="A1808" s="142">
        <v>262226</v>
      </c>
      <c r="B1808" s="67" t="s">
        <v>61</v>
      </c>
      <c r="C1808" s="67">
        <v>81067</v>
      </c>
      <c r="D1808" s="68" t="s">
        <v>1565</v>
      </c>
      <c r="E1808" s="17" t="s">
        <v>62</v>
      </c>
      <c r="F1808" s="69">
        <v>7</v>
      </c>
      <c r="G1808" s="16">
        <v>7</v>
      </c>
      <c r="H1808" s="70">
        <v>2.37</v>
      </c>
      <c r="I1808" s="70">
        <v>3</v>
      </c>
      <c r="J1808" s="70">
        <f t="shared" si="59"/>
        <v>5.37</v>
      </c>
      <c r="K1808" s="143">
        <f t="shared" si="58"/>
        <v>37.590000000000003</v>
      </c>
      <c r="L1808" s="4"/>
    </row>
    <row r="1809" spans="1:12" ht="30" customHeight="1" x14ac:dyDescent="0.25">
      <c r="A1809" s="142">
        <v>262227</v>
      </c>
      <c r="B1809" s="67" t="s">
        <v>61</v>
      </c>
      <c r="C1809" s="67">
        <v>81069</v>
      </c>
      <c r="D1809" s="68" t="s">
        <v>671</v>
      </c>
      <c r="E1809" s="17" t="s">
        <v>62</v>
      </c>
      <c r="F1809" s="69">
        <v>6</v>
      </c>
      <c r="G1809" s="16">
        <v>6</v>
      </c>
      <c r="H1809" s="70">
        <v>5.78</v>
      </c>
      <c r="I1809" s="70">
        <v>5</v>
      </c>
      <c r="J1809" s="70">
        <f t="shared" si="59"/>
        <v>10.780000000000001</v>
      </c>
      <c r="K1809" s="143">
        <f t="shared" si="58"/>
        <v>64.680000000000007</v>
      </c>
      <c r="L1809" s="4"/>
    </row>
    <row r="1810" spans="1:12" ht="30" customHeight="1" thickBot="1" x14ac:dyDescent="0.3">
      <c r="A1810" s="140">
        <v>262228</v>
      </c>
      <c r="B1810" s="61" t="s">
        <v>61</v>
      </c>
      <c r="C1810" s="61">
        <v>81072</v>
      </c>
      <c r="D1810" s="62" t="s">
        <v>1566</v>
      </c>
      <c r="E1810" s="63" t="s">
        <v>62</v>
      </c>
      <c r="F1810" s="64">
        <v>2</v>
      </c>
      <c r="G1810" s="65">
        <v>2</v>
      </c>
      <c r="H1810" s="66">
        <v>28.16</v>
      </c>
      <c r="I1810" s="66">
        <v>6</v>
      </c>
      <c r="J1810" s="66">
        <f t="shared" si="59"/>
        <v>34.159999999999997</v>
      </c>
      <c r="K1810" s="141">
        <f t="shared" si="58"/>
        <v>68.319999999999993</v>
      </c>
      <c r="L1810" s="4"/>
    </row>
    <row r="1811" spans="1:12" ht="20.100000000000001" customHeight="1" thickBot="1" x14ac:dyDescent="0.3">
      <c r="A1811" s="86" t="s">
        <v>1533</v>
      </c>
      <c r="B1811" s="87" t="s">
        <v>65</v>
      </c>
      <c r="C1811" s="88" t="s">
        <v>2</v>
      </c>
      <c r="D1811" s="89" t="s">
        <v>1567</v>
      </c>
      <c r="E1811" s="90" t="s">
        <v>63</v>
      </c>
      <c r="F1811" s="91" t="s">
        <v>2</v>
      </c>
      <c r="G1811" s="87" t="s">
        <v>63</v>
      </c>
      <c r="H1811" s="92">
        <v>0</v>
      </c>
      <c r="I1811" s="92">
        <v>0</v>
      </c>
      <c r="J1811" s="93">
        <f>J1812+J1813+J1814</f>
        <v>47.75</v>
      </c>
      <c r="K1811" s="94">
        <f>K1812+K1813+K1814</f>
        <v>232.79999999999998</v>
      </c>
      <c r="L1811" s="4"/>
    </row>
    <row r="1812" spans="1:12" ht="15" customHeight="1" x14ac:dyDescent="0.25">
      <c r="A1812" s="138">
        <v>262231</v>
      </c>
      <c r="B1812" s="55" t="s">
        <v>61</v>
      </c>
      <c r="C1812" s="55">
        <v>81102</v>
      </c>
      <c r="D1812" s="56" t="s">
        <v>674</v>
      </c>
      <c r="E1812" s="57" t="s">
        <v>62</v>
      </c>
      <c r="F1812" s="58">
        <v>20</v>
      </c>
      <c r="G1812" s="59">
        <v>20</v>
      </c>
      <c r="H1812" s="60">
        <v>1.02</v>
      </c>
      <c r="I1812" s="60">
        <v>3</v>
      </c>
      <c r="J1812" s="60">
        <f t="shared" si="59"/>
        <v>4.0199999999999996</v>
      </c>
      <c r="K1812" s="139">
        <f t="shared" si="58"/>
        <v>80.399999999999991</v>
      </c>
      <c r="L1812" s="4"/>
    </row>
    <row r="1813" spans="1:12" ht="15" customHeight="1" x14ac:dyDescent="0.25">
      <c r="A1813" s="142">
        <v>262232</v>
      </c>
      <c r="B1813" s="67" t="s">
        <v>61</v>
      </c>
      <c r="C1813" s="67">
        <v>81105</v>
      </c>
      <c r="D1813" s="68" t="s">
        <v>675</v>
      </c>
      <c r="E1813" s="17" t="s">
        <v>62</v>
      </c>
      <c r="F1813" s="69">
        <v>2</v>
      </c>
      <c r="G1813" s="16">
        <v>2</v>
      </c>
      <c r="H1813" s="70">
        <v>6.26</v>
      </c>
      <c r="I1813" s="70">
        <v>5</v>
      </c>
      <c r="J1813" s="70">
        <f t="shared" si="59"/>
        <v>11.26</v>
      </c>
      <c r="K1813" s="143">
        <f t="shared" si="58"/>
        <v>22.52</v>
      </c>
      <c r="L1813" s="4"/>
    </row>
    <row r="1814" spans="1:12" ht="15" customHeight="1" thickBot="1" x14ac:dyDescent="0.3">
      <c r="A1814" s="140">
        <v>262233</v>
      </c>
      <c r="B1814" s="61" t="s">
        <v>61</v>
      </c>
      <c r="C1814" s="61">
        <v>81107</v>
      </c>
      <c r="D1814" s="62" t="s">
        <v>676</v>
      </c>
      <c r="E1814" s="63" t="s">
        <v>62</v>
      </c>
      <c r="F1814" s="64">
        <v>4</v>
      </c>
      <c r="G1814" s="65">
        <v>4</v>
      </c>
      <c r="H1814" s="66">
        <v>26.47</v>
      </c>
      <c r="I1814" s="66">
        <v>6</v>
      </c>
      <c r="J1814" s="66">
        <f t="shared" si="59"/>
        <v>32.47</v>
      </c>
      <c r="K1814" s="141">
        <f t="shared" si="58"/>
        <v>129.88</v>
      </c>
      <c r="L1814" s="4"/>
    </row>
    <row r="1815" spans="1:12" ht="20.100000000000001" customHeight="1" thickBot="1" x14ac:dyDescent="0.3">
      <c r="A1815" s="86" t="s">
        <v>1534</v>
      </c>
      <c r="B1815" s="87" t="s">
        <v>65</v>
      </c>
      <c r="C1815" s="88" t="s">
        <v>2</v>
      </c>
      <c r="D1815" s="89" t="s">
        <v>165</v>
      </c>
      <c r="E1815" s="90" t="s">
        <v>63</v>
      </c>
      <c r="F1815" s="91" t="s">
        <v>2</v>
      </c>
      <c r="G1815" s="87" t="s">
        <v>63</v>
      </c>
      <c r="H1815" s="92">
        <v>0</v>
      </c>
      <c r="I1815" s="92">
        <v>0</v>
      </c>
      <c r="J1815" s="93">
        <f>J1816+J1817+J1818+J1819+J1820+J1821+J1822</f>
        <v>109.77000000000001</v>
      </c>
      <c r="K1815" s="94">
        <f>K1816+K1817+K1818+K1819+K1820+K1821+K1822</f>
        <v>211.42000000000002</v>
      </c>
      <c r="L1815" s="4"/>
    </row>
    <row r="1816" spans="1:12" ht="45" customHeight="1" x14ac:dyDescent="0.25">
      <c r="A1816" s="138">
        <v>262241</v>
      </c>
      <c r="B1816" s="55" t="s">
        <v>65</v>
      </c>
      <c r="C1816" s="55">
        <v>96662</v>
      </c>
      <c r="D1816" s="56" t="s">
        <v>1605</v>
      </c>
      <c r="E1816" s="57" t="s">
        <v>62</v>
      </c>
      <c r="F1816" s="58">
        <v>4</v>
      </c>
      <c r="G1816" s="59">
        <v>4</v>
      </c>
      <c r="H1816" s="60">
        <v>5.46</v>
      </c>
      <c r="I1816" s="60">
        <v>3</v>
      </c>
      <c r="J1816" s="60">
        <f t="shared" si="59"/>
        <v>8.4600000000000009</v>
      </c>
      <c r="K1816" s="139">
        <f t="shared" si="58"/>
        <v>33.840000000000003</v>
      </c>
      <c r="L1816" s="4"/>
    </row>
    <row r="1817" spans="1:12" ht="15" customHeight="1" x14ac:dyDescent="0.25">
      <c r="A1817" s="142">
        <v>262242</v>
      </c>
      <c r="B1817" s="67" t="s">
        <v>61</v>
      </c>
      <c r="C1817" s="67">
        <v>81165</v>
      </c>
      <c r="D1817" s="68" t="s">
        <v>858</v>
      </c>
      <c r="E1817" s="17" t="s">
        <v>62</v>
      </c>
      <c r="F1817" s="69">
        <v>2</v>
      </c>
      <c r="G1817" s="16">
        <v>2</v>
      </c>
      <c r="H1817" s="70">
        <v>6.28</v>
      </c>
      <c r="I1817" s="70">
        <v>6</v>
      </c>
      <c r="J1817" s="70">
        <f t="shared" si="59"/>
        <v>12.280000000000001</v>
      </c>
      <c r="K1817" s="143">
        <f t="shared" si="58"/>
        <v>24.560000000000002</v>
      </c>
      <c r="L1817" s="4"/>
    </row>
    <row r="1818" spans="1:12" ht="15" customHeight="1" x14ac:dyDescent="0.25">
      <c r="A1818" s="142">
        <v>262243</v>
      </c>
      <c r="B1818" s="67" t="s">
        <v>61</v>
      </c>
      <c r="C1818" s="67">
        <v>81166</v>
      </c>
      <c r="D1818" s="68" t="s">
        <v>1568</v>
      </c>
      <c r="E1818" s="17" t="s">
        <v>62</v>
      </c>
      <c r="F1818" s="69">
        <v>2</v>
      </c>
      <c r="G1818" s="16">
        <v>2</v>
      </c>
      <c r="H1818" s="70">
        <v>15.96</v>
      </c>
      <c r="I1818" s="70">
        <v>6.94</v>
      </c>
      <c r="J1818" s="70">
        <f t="shared" si="59"/>
        <v>22.900000000000002</v>
      </c>
      <c r="K1818" s="143">
        <f t="shared" si="58"/>
        <v>45.800000000000004</v>
      </c>
      <c r="L1818" s="4"/>
    </row>
    <row r="1819" spans="1:12" ht="15" customHeight="1" x14ac:dyDescent="0.25">
      <c r="A1819" s="142">
        <v>262244</v>
      </c>
      <c r="B1819" s="67" t="s">
        <v>61</v>
      </c>
      <c r="C1819" s="67">
        <v>81167</v>
      </c>
      <c r="D1819" s="68" t="s">
        <v>1569</v>
      </c>
      <c r="E1819" s="17" t="s">
        <v>62</v>
      </c>
      <c r="F1819" s="69">
        <v>2</v>
      </c>
      <c r="G1819" s="16">
        <v>2</v>
      </c>
      <c r="H1819" s="70">
        <v>16.170000000000002</v>
      </c>
      <c r="I1819" s="70">
        <v>6</v>
      </c>
      <c r="J1819" s="70">
        <f t="shared" si="59"/>
        <v>22.17</v>
      </c>
      <c r="K1819" s="143">
        <f t="shared" si="58"/>
        <v>44.34</v>
      </c>
      <c r="L1819" s="4"/>
    </row>
    <row r="1820" spans="1:12" ht="15" customHeight="1" x14ac:dyDescent="0.25">
      <c r="A1820" s="142">
        <v>262245</v>
      </c>
      <c r="B1820" s="67" t="s">
        <v>61</v>
      </c>
      <c r="C1820" s="67">
        <v>81179</v>
      </c>
      <c r="D1820" s="68" t="s">
        <v>660</v>
      </c>
      <c r="E1820" s="17" t="s">
        <v>62</v>
      </c>
      <c r="F1820" s="69">
        <v>3</v>
      </c>
      <c r="G1820" s="16">
        <v>3</v>
      </c>
      <c r="H1820" s="70">
        <v>4.46</v>
      </c>
      <c r="I1820" s="70">
        <v>5</v>
      </c>
      <c r="J1820" s="70">
        <f t="shared" si="59"/>
        <v>9.4600000000000009</v>
      </c>
      <c r="K1820" s="143">
        <f t="shared" si="58"/>
        <v>28.380000000000003</v>
      </c>
      <c r="L1820" s="4"/>
    </row>
    <row r="1821" spans="1:12" ht="15" customHeight="1" x14ac:dyDescent="0.25">
      <c r="A1821" s="142">
        <v>262246</v>
      </c>
      <c r="B1821" s="67" t="s">
        <v>61</v>
      </c>
      <c r="C1821" s="67">
        <v>81180</v>
      </c>
      <c r="D1821" s="68" t="s">
        <v>1570</v>
      </c>
      <c r="E1821" s="17" t="s">
        <v>62</v>
      </c>
      <c r="F1821" s="69">
        <v>1</v>
      </c>
      <c r="G1821" s="16">
        <v>1</v>
      </c>
      <c r="H1821" s="70">
        <v>6</v>
      </c>
      <c r="I1821" s="70">
        <v>5</v>
      </c>
      <c r="J1821" s="70">
        <f t="shared" si="59"/>
        <v>11</v>
      </c>
      <c r="K1821" s="143">
        <f t="shared" si="58"/>
        <v>11</v>
      </c>
      <c r="L1821" s="4"/>
    </row>
    <row r="1822" spans="1:12" ht="15" customHeight="1" thickBot="1" x14ac:dyDescent="0.3">
      <c r="A1822" s="140">
        <v>262247</v>
      </c>
      <c r="B1822" s="61" t="s">
        <v>61</v>
      </c>
      <c r="C1822" s="61">
        <v>81185</v>
      </c>
      <c r="D1822" s="62" t="s">
        <v>1571</v>
      </c>
      <c r="E1822" s="63" t="s">
        <v>62</v>
      </c>
      <c r="F1822" s="64">
        <v>1</v>
      </c>
      <c r="G1822" s="65">
        <v>1</v>
      </c>
      <c r="H1822" s="66">
        <v>17.5</v>
      </c>
      <c r="I1822" s="66">
        <v>6</v>
      </c>
      <c r="J1822" s="66">
        <f t="shared" si="59"/>
        <v>23.5</v>
      </c>
      <c r="K1822" s="141">
        <f t="shared" si="58"/>
        <v>23.5</v>
      </c>
      <c r="L1822" s="4"/>
    </row>
    <row r="1823" spans="1:12" ht="20.100000000000001" customHeight="1" thickBot="1" x14ac:dyDescent="0.3">
      <c r="A1823" s="86" t="s">
        <v>1535</v>
      </c>
      <c r="B1823" s="87" t="s">
        <v>65</v>
      </c>
      <c r="C1823" s="88" t="s">
        <v>2</v>
      </c>
      <c r="D1823" s="89" t="s">
        <v>166</v>
      </c>
      <c r="E1823" s="90" t="s">
        <v>63</v>
      </c>
      <c r="F1823" s="91" t="s">
        <v>2</v>
      </c>
      <c r="G1823" s="87" t="s">
        <v>63</v>
      </c>
      <c r="H1823" s="92">
        <v>0</v>
      </c>
      <c r="I1823" s="92">
        <v>0</v>
      </c>
      <c r="J1823" s="93">
        <f>J1824+J1825+J1826+J1827+J1828+J1829+J1830+J1831+J1832+J1833</f>
        <v>370.18000000000006</v>
      </c>
      <c r="K1823" s="94">
        <f>K1824+K1825+K1826+K1827+K1828+K1829+K1830+K1831+K1832+K1833</f>
        <v>717.08999999999992</v>
      </c>
      <c r="L1823" s="4"/>
    </row>
    <row r="1824" spans="1:12" ht="15" customHeight="1" x14ac:dyDescent="0.25">
      <c r="A1824" s="138">
        <v>262251</v>
      </c>
      <c r="B1824" s="55" t="s">
        <v>61</v>
      </c>
      <c r="C1824" s="55">
        <v>81302</v>
      </c>
      <c r="D1824" s="56" t="s">
        <v>1572</v>
      </c>
      <c r="E1824" s="57" t="s">
        <v>62</v>
      </c>
      <c r="F1824" s="58">
        <v>4</v>
      </c>
      <c r="G1824" s="59">
        <v>4</v>
      </c>
      <c r="H1824" s="60">
        <v>1.94</v>
      </c>
      <c r="I1824" s="60">
        <v>6</v>
      </c>
      <c r="J1824" s="60">
        <f t="shared" si="59"/>
        <v>7.9399999999999995</v>
      </c>
      <c r="K1824" s="139">
        <f t="shared" si="58"/>
        <v>31.759999999999998</v>
      </c>
      <c r="L1824" s="4"/>
    </row>
    <row r="1825" spans="1:12" ht="45" customHeight="1" x14ac:dyDescent="0.25">
      <c r="A1825" s="142">
        <v>262252</v>
      </c>
      <c r="B1825" s="67" t="s">
        <v>65</v>
      </c>
      <c r="C1825" s="67">
        <v>89481</v>
      </c>
      <c r="D1825" s="68" t="s">
        <v>1573</v>
      </c>
      <c r="E1825" s="17" t="s">
        <v>62</v>
      </c>
      <c r="F1825" s="69">
        <v>21</v>
      </c>
      <c r="G1825" s="16">
        <v>21</v>
      </c>
      <c r="H1825" s="70">
        <v>2.79</v>
      </c>
      <c r="I1825" s="70">
        <v>2</v>
      </c>
      <c r="J1825" s="70">
        <f t="shared" si="59"/>
        <v>4.79</v>
      </c>
      <c r="K1825" s="143">
        <f t="shared" si="58"/>
        <v>100.59</v>
      </c>
      <c r="L1825" s="4"/>
    </row>
    <row r="1826" spans="1:12" ht="15" customHeight="1" x14ac:dyDescent="0.25">
      <c r="A1826" s="142">
        <v>262253</v>
      </c>
      <c r="B1826" s="67" t="s">
        <v>61</v>
      </c>
      <c r="C1826" s="67">
        <v>81322</v>
      </c>
      <c r="D1826" s="68" t="s">
        <v>1574</v>
      </c>
      <c r="E1826" s="17" t="s">
        <v>62</v>
      </c>
      <c r="F1826" s="69">
        <v>2</v>
      </c>
      <c r="G1826" s="16">
        <v>2</v>
      </c>
      <c r="H1826" s="70">
        <v>2.2799999999999998</v>
      </c>
      <c r="I1826" s="70">
        <v>6</v>
      </c>
      <c r="J1826" s="70">
        <f t="shared" si="59"/>
        <v>8.2799999999999994</v>
      </c>
      <c r="K1826" s="143">
        <f t="shared" si="58"/>
        <v>16.559999999999999</v>
      </c>
      <c r="L1826" s="4"/>
    </row>
    <row r="1827" spans="1:12" ht="45" customHeight="1" x14ac:dyDescent="0.25">
      <c r="A1827" s="142">
        <v>262254</v>
      </c>
      <c r="B1827" s="67" t="s">
        <v>65</v>
      </c>
      <c r="C1827" s="67">
        <v>89501</v>
      </c>
      <c r="D1827" s="68" t="s">
        <v>662</v>
      </c>
      <c r="E1827" s="17" t="s">
        <v>62</v>
      </c>
      <c r="F1827" s="69">
        <v>5</v>
      </c>
      <c r="G1827" s="16">
        <v>5</v>
      </c>
      <c r="H1827" s="70">
        <v>10.48</v>
      </c>
      <c r="I1827" s="70">
        <v>4</v>
      </c>
      <c r="J1827" s="70">
        <f t="shared" si="59"/>
        <v>14.48</v>
      </c>
      <c r="K1827" s="143">
        <f t="shared" si="58"/>
        <v>72.400000000000006</v>
      </c>
      <c r="L1827" s="4"/>
    </row>
    <row r="1828" spans="1:12" ht="15" customHeight="1" x14ac:dyDescent="0.25">
      <c r="A1828" s="142">
        <v>262255</v>
      </c>
      <c r="B1828" s="67" t="s">
        <v>61</v>
      </c>
      <c r="C1828" s="67">
        <v>81325</v>
      </c>
      <c r="D1828" s="68" t="s">
        <v>860</v>
      </c>
      <c r="E1828" s="17" t="s">
        <v>62</v>
      </c>
      <c r="F1828" s="69">
        <v>2</v>
      </c>
      <c r="G1828" s="16">
        <v>2</v>
      </c>
      <c r="H1828" s="70">
        <v>26.17</v>
      </c>
      <c r="I1828" s="70">
        <v>10</v>
      </c>
      <c r="J1828" s="70">
        <f t="shared" si="59"/>
        <v>36.17</v>
      </c>
      <c r="K1828" s="143">
        <f t="shared" si="58"/>
        <v>72.34</v>
      </c>
      <c r="L1828" s="4"/>
    </row>
    <row r="1829" spans="1:12" ht="15" customHeight="1" x14ac:dyDescent="0.25">
      <c r="A1829" s="142">
        <v>262256</v>
      </c>
      <c r="B1829" s="67" t="s">
        <v>61</v>
      </c>
      <c r="C1829" s="67">
        <v>81326</v>
      </c>
      <c r="D1829" s="68" t="s">
        <v>1575</v>
      </c>
      <c r="E1829" s="17" t="s">
        <v>62</v>
      </c>
      <c r="F1829" s="69">
        <v>1</v>
      </c>
      <c r="G1829" s="16">
        <v>1</v>
      </c>
      <c r="H1829" s="70">
        <v>108.7</v>
      </c>
      <c r="I1829" s="70">
        <v>10</v>
      </c>
      <c r="J1829" s="70">
        <f t="shared" si="59"/>
        <v>118.7</v>
      </c>
      <c r="K1829" s="143">
        <f t="shared" si="58"/>
        <v>118.7</v>
      </c>
      <c r="L1829" s="4"/>
    </row>
    <row r="1830" spans="1:12" ht="15" customHeight="1" x14ac:dyDescent="0.25">
      <c r="A1830" s="142">
        <v>262257</v>
      </c>
      <c r="B1830" s="67" t="s">
        <v>61</v>
      </c>
      <c r="C1830" s="67">
        <v>81327</v>
      </c>
      <c r="D1830" s="68" t="s">
        <v>1576</v>
      </c>
      <c r="E1830" s="17" t="s">
        <v>62</v>
      </c>
      <c r="F1830" s="69">
        <v>1</v>
      </c>
      <c r="G1830" s="16">
        <v>1</v>
      </c>
      <c r="H1830" s="70">
        <v>132.93</v>
      </c>
      <c r="I1830" s="70">
        <v>10</v>
      </c>
      <c r="J1830" s="70">
        <f t="shared" si="59"/>
        <v>142.93</v>
      </c>
      <c r="K1830" s="143">
        <f t="shared" si="58"/>
        <v>142.93</v>
      </c>
      <c r="L1830" s="4"/>
    </row>
    <row r="1831" spans="1:12" ht="30" customHeight="1" x14ac:dyDescent="0.25">
      <c r="A1831" s="142">
        <v>262258</v>
      </c>
      <c r="B1831" s="67" t="s">
        <v>61</v>
      </c>
      <c r="C1831" s="67">
        <v>81360</v>
      </c>
      <c r="D1831" s="68" t="s">
        <v>862</v>
      </c>
      <c r="E1831" s="17" t="s">
        <v>62</v>
      </c>
      <c r="F1831" s="69">
        <v>5</v>
      </c>
      <c r="G1831" s="16">
        <v>5</v>
      </c>
      <c r="H1831" s="70">
        <v>7.23</v>
      </c>
      <c r="I1831" s="70">
        <v>4</v>
      </c>
      <c r="J1831" s="70">
        <f t="shared" si="59"/>
        <v>11.23</v>
      </c>
      <c r="K1831" s="143">
        <f t="shared" si="58"/>
        <v>56.150000000000006</v>
      </c>
      <c r="L1831" s="4"/>
    </row>
    <row r="1832" spans="1:12" ht="75" customHeight="1" x14ac:dyDescent="0.25">
      <c r="A1832" s="142">
        <v>262259</v>
      </c>
      <c r="B1832" s="67" t="s">
        <v>65</v>
      </c>
      <c r="C1832" s="67">
        <v>94672</v>
      </c>
      <c r="D1832" s="68" t="s">
        <v>1577</v>
      </c>
      <c r="E1832" s="17" t="s">
        <v>62</v>
      </c>
      <c r="F1832" s="69">
        <v>9</v>
      </c>
      <c r="G1832" s="16">
        <v>9</v>
      </c>
      <c r="H1832" s="70">
        <v>6</v>
      </c>
      <c r="I1832" s="70">
        <v>4</v>
      </c>
      <c r="J1832" s="70">
        <f t="shared" si="59"/>
        <v>10</v>
      </c>
      <c r="K1832" s="143">
        <f t="shared" si="58"/>
        <v>90</v>
      </c>
      <c r="L1832" s="4"/>
    </row>
    <row r="1833" spans="1:12" ht="45" customHeight="1" thickBot="1" x14ac:dyDescent="0.3">
      <c r="A1833" s="140">
        <v>2622510</v>
      </c>
      <c r="B1833" s="61" t="s">
        <v>65</v>
      </c>
      <c r="C1833" s="61">
        <v>103951</v>
      </c>
      <c r="D1833" s="62" t="s">
        <v>1578</v>
      </c>
      <c r="E1833" s="63" t="s">
        <v>62</v>
      </c>
      <c r="F1833" s="64">
        <v>1</v>
      </c>
      <c r="G1833" s="65">
        <v>1</v>
      </c>
      <c r="H1833" s="66">
        <v>9.66</v>
      </c>
      <c r="I1833" s="66">
        <v>6</v>
      </c>
      <c r="J1833" s="66">
        <f t="shared" si="59"/>
        <v>15.66</v>
      </c>
      <c r="K1833" s="141">
        <f t="shared" si="58"/>
        <v>15.66</v>
      </c>
      <c r="L1833" s="4"/>
    </row>
    <row r="1834" spans="1:12" ht="20.100000000000001" customHeight="1" thickBot="1" x14ac:dyDescent="0.3">
      <c r="A1834" s="86" t="s">
        <v>1536</v>
      </c>
      <c r="B1834" s="87" t="s">
        <v>65</v>
      </c>
      <c r="C1834" s="88" t="s">
        <v>2</v>
      </c>
      <c r="D1834" s="89" t="s">
        <v>129</v>
      </c>
      <c r="E1834" s="90" t="s">
        <v>63</v>
      </c>
      <c r="F1834" s="91" t="s">
        <v>2</v>
      </c>
      <c r="G1834" s="87" t="s">
        <v>63</v>
      </c>
      <c r="H1834" s="92">
        <v>0</v>
      </c>
      <c r="I1834" s="92">
        <v>0</v>
      </c>
      <c r="J1834" s="93">
        <f>J1835+J1836+J1837+J1838+J1839+J1840+J1841</f>
        <v>271.81</v>
      </c>
      <c r="K1834" s="94">
        <f>K1835+K1836+K1837+K1838+K1839+K1840+K1841</f>
        <v>493.78</v>
      </c>
      <c r="L1834" s="4"/>
    </row>
    <row r="1835" spans="1:12" ht="45" customHeight="1" x14ac:dyDescent="0.25">
      <c r="A1835" s="138">
        <v>262261</v>
      </c>
      <c r="B1835" s="55" t="s">
        <v>65</v>
      </c>
      <c r="C1835" s="55">
        <v>89617</v>
      </c>
      <c r="D1835" s="56" t="s">
        <v>1579</v>
      </c>
      <c r="E1835" s="57" t="s">
        <v>62</v>
      </c>
      <c r="F1835" s="58">
        <v>10</v>
      </c>
      <c r="G1835" s="59">
        <v>10</v>
      </c>
      <c r="H1835" s="60">
        <v>4.18</v>
      </c>
      <c r="I1835" s="60">
        <v>3</v>
      </c>
      <c r="J1835" s="60">
        <f t="shared" si="59"/>
        <v>7.18</v>
      </c>
      <c r="K1835" s="139">
        <f t="shared" si="58"/>
        <v>71.8</v>
      </c>
      <c r="L1835" s="4"/>
    </row>
    <row r="1836" spans="1:12" ht="15" customHeight="1" x14ac:dyDescent="0.25">
      <c r="A1836" s="142">
        <v>262262</v>
      </c>
      <c r="B1836" s="67" t="s">
        <v>61</v>
      </c>
      <c r="C1836" s="67">
        <v>81403</v>
      </c>
      <c r="D1836" s="68" t="s">
        <v>1580</v>
      </c>
      <c r="E1836" s="17" t="s">
        <v>62</v>
      </c>
      <c r="F1836" s="69">
        <v>3</v>
      </c>
      <c r="G1836" s="16">
        <v>3</v>
      </c>
      <c r="H1836" s="70">
        <v>4.68</v>
      </c>
      <c r="I1836" s="70">
        <v>7</v>
      </c>
      <c r="J1836" s="70">
        <f t="shared" si="59"/>
        <v>11.68</v>
      </c>
      <c r="K1836" s="143">
        <f t="shared" si="58"/>
        <v>35.04</v>
      </c>
      <c r="L1836" s="4"/>
    </row>
    <row r="1837" spans="1:12" ht="15" customHeight="1" x14ac:dyDescent="0.25">
      <c r="A1837" s="142">
        <v>262263</v>
      </c>
      <c r="B1837" s="67" t="s">
        <v>61</v>
      </c>
      <c r="C1837" s="67">
        <v>81405</v>
      </c>
      <c r="D1837" s="68" t="s">
        <v>865</v>
      </c>
      <c r="E1837" s="17" t="s">
        <v>62</v>
      </c>
      <c r="F1837" s="69">
        <v>3</v>
      </c>
      <c r="G1837" s="16">
        <v>3</v>
      </c>
      <c r="H1837" s="70">
        <v>11.75</v>
      </c>
      <c r="I1837" s="70">
        <v>10</v>
      </c>
      <c r="J1837" s="70">
        <f t="shared" si="59"/>
        <v>21.75</v>
      </c>
      <c r="K1837" s="143">
        <f t="shared" si="58"/>
        <v>65.25</v>
      </c>
      <c r="L1837" s="4"/>
    </row>
    <row r="1838" spans="1:12" ht="15" customHeight="1" x14ac:dyDescent="0.25">
      <c r="A1838" s="142">
        <v>262264</v>
      </c>
      <c r="B1838" s="67" t="s">
        <v>61</v>
      </c>
      <c r="C1838" s="67">
        <v>81406</v>
      </c>
      <c r="D1838" s="68" t="s">
        <v>866</v>
      </c>
      <c r="E1838" s="17" t="s">
        <v>62</v>
      </c>
      <c r="F1838" s="69">
        <v>1</v>
      </c>
      <c r="G1838" s="16">
        <v>1</v>
      </c>
      <c r="H1838" s="70">
        <v>29.81</v>
      </c>
      <c r="I1838" s="70">
        <v>10</v>
      </c>
      <c r="J1838" s="70">
        <f t="shared" si="59"/>
        <v>39.81</v>
      </c>
      <c r="K1838" s="143">
        <f t="shared" si="58"/>
        <v>39.81</v>
      </c>
      <c r="L1838" s="4"/>
    </row>
    <row r="1839" spans="1:12" ht="15" customHeight="1" x14ac:dyDescent="0.25">
      <c r="A1839" s="142">
        <v>262265</v>
      </c>
      <c r="B1839" s="67" t="s">
        <v>61</v>
      </c>
      <c r="C1839" s="67">
        <v>81407</v>
      </c>
      <c r="D1839" s="68" t="s">
        <v>665</v>
      </c>
      <c r="E1839" s="17" t="s">
        <v>62</v>
      </c>
      <c r="F1839" s="69">
        <v>2</v>
      </c>
      <c r="G1839" s="16">
        <v>2</v>
      </c>
      <c r="H1839" s="70">
        <v>60.17</v>
      </c>
      <c r="I1839" s="70">
        <v>10</v>
      </c>
      <c r="J1839" s="70">
        <f t="shared" si="59"/>
        <v>70.17</v>
      </c>
      <c r="K1839" s="143">
        <f t="shared" si="58"/>
        <v>140.34</v>
      </c>
      <c r="L1839" s="4"/>
    </row>
    <row r="1840" spans="1:12" ht="15" customHeight="1" x14ac:dyDescent="0.25">
      <c r="A1840" s="142">
        <v>262266</v>
      </c>
      <c r="B1840" s="67" t="s">
        <v>61</v>
      </c>
      <c r="C1840" s="67">
        <v>81408</v>
      </c>
      <c r="D1840" s="68" t="s">
        <v>1581</v>
      </c>
      <c r="E1840" s="17" t="s">
        <v>62</v>
      </c>
      <c r="F1840" s="69">
        <v>1</v>
      </c>
      <c r="G1840" s="16">
        <v>1</v>
      </c>
      <c r="H1840" s="70">
        <v>90.9</v>
      </c>
      <c r="I1840" s="70">
        <v>10</v>
      </c>
      <c r="J1840" s="70">
        <f t="shared" si="59"/>
        <v>100.9</v>
      </c>
      <c r="K1840" s="143">
        <f t="shared" si="58"/>
        <v>100.9</v>
      </c>
      <c r="L1840" s="4"/>
    </row>
    <row r="1841" spans="1:12" ht="15" customHeight="1" thickBot="1" x14ac:dyDescent="0.3">
      <c r="A1841" s="140">
        <v>262267</v>
      </c>
      <c r="B1841" s="61" t="s">
        <v>61</v>
      </c>
      <c r="C1841" s="61">
        <v>81424</v>
      </c>
      <c r="D1841" s="62" t="s">
        <v>666</v>
      </c>
      <c r="E1841" s="63" t="s">
        <v>62</v>
      </c>
      <c r="F1841" s="64">
        <v>2</v>
      </c>
      <c r="G1841" s="65">
        <v>2</v>
      </c>
      <c r="H1841" s="66">
        <v>10.32</v>
      </c>
      <c r="I1841" s="66">
        <v>10</v>
      </c>
      <c r="J1841" s="66">
        <f t="shared" si="59"/>
        <v>20.32</v>
      </c>
      <c r="K1841" s="141">
        <f t="shared" si="58"/>
        <v>40.64</v>
      </c>
      <c r="L1841" s="4"/>
    </row>
    <row r="1842" spans="1:12" ht="20.100000000000001" customHeight="1" thickBot="1" x14ac:dyDescent="0.3">
      <c r="A1842" s="86" t="s">
        <v>1537</v>
      </c>
      <c r="B1842" s="87" t="s">
        <v>65</v>
      </c>
      <c r="C1842" s="88" t="s">
        <v>2</v>
      </c>
      <c r="D1842" s="89" t="s">
        <v>130</v>
      </c>
      <c r="E1842" s="90" t="s">
        <v>63</v>
      </c>
      <c r="F1842" s="91" t="s">
        <v>2</v>
      </c>
      <c r="G1842" s="87" t="s">
        <v>63</v>
      </c>
      <c r="H1842" s="92">
        <v>0</v>
      </c>
      <c r="I1842" s="92">
        <v>0</v>
      </c>
      <c r="J1842" s="93">
        <f>J1843+J1844</f>
        <v>129.55000000000001</v>
      </c>
      <c r="K1842" s="94">
        <f>K1843+K1844</f>
        <v>777.30000000000007</v>
      </c>
      <c r="L1842" s="4"/>
    </row>
    <row r="1843" spans="1:12" ht="15" customHeight="1" x14ac:dyDescent="0.25">
      <c r="A1843" s="138">
        <v>262271</v>
      </c>
      <c r="B1843" s="55" t="s">
        <v>61</v>
      </c>
      <c r="C1843" s="55">
        <v>81501</v>
      </c>
      <c r="D1843" s="56" t="s">
        <v>867</v>
      </c>
      <c r="E1843" s="57" t="s">
        <v>62</v>
      </c>
      <c r="F1843" s="58">
        <v>6</v>
      </c>
      <c r="G1843" s="59">
        <v>6</v>
      </c>
      <c r="H1843" s="60">
        <v>61.6</v>
      </c>
      <c r="I1843" s="60">
        <v>0</v>
      </c>
      <c r="J1843" s="60">
        <f t="shared" si="59"/>
        <v>61.6</v>
      </c>
      <c r="K1843" s="139">
        <f t="shared" si="58"/>
        <v>369.6</v>
      </c>
      <c r="L1843" s="4"/>
    </row>
    <row r="1844" spans="1:12" ht="15" customHeight="1" thickBot="1" x14ac:dyDescent="0.3">
      <c r="A1844" s="140">
        <v>262272</v>
      </c>
      <c r="B1844" s="61" t="s">
        <v>61</v>
      </c>
      <c r="C1844" s="61">
        <v>81504</v>
      </c>
      <c r="D1844" s="62" t="s">
        <v>1582</v>
      </c>
      <c r="E1844" s="63" t="s">
        <v>62</v>
      </c>
      <c r="F1844" s="64">
        <v>6</v>
      </c>
      <c r="G1844" s="65">
        <v>6</v>
      </c>
      <c r="H1844" s="66">
        <v>67.95</v>
      </c>
      <c r="I1844" s="66">
        <v>0</v>
      </c>
      <c r="J1844" s="66">
        <f t="shared" si="59"/>
        <v>67.95</v>
      </c>
      <c r="K1844" s="141">
        <f t="shared" ref="K1844:K1890" si="60">G1844*J1844</f>
        <v>407.70000000000005</v>
      </c>
      <c r="L1844" s="4"/>
    </row>
    <row r="1845" spans="1:12" ht="20.100000000000001" customHeight="1" thickBot="1" x14ac:dyDescent="0.3">
      <c r="A1845" s="77" t="s">
        <v>1524</v>
      </c>
      <c r="B1845" s="78" t="s">
        <v>65</v>
      </c>
      <c r="C1845" s="79" t="s">
        <v>2</v>
      </c>
      <c r="D1845" s="80" t="s">
        <v>681</v>
      </c>
      <c r="E1845" s="81" t="s">
        <v>63</v>
      </c>
      <c r="F1845" s="82" t="s">
        <v>2</v>
      </c>
      <c r="G1845" s="78" t="s">
        <v>63</v>
      </c>
      <c r="H1845" s="83">
        <v>0</v>
      </c>
      <c r="I1845" s="83">
        <v>0</v>
      </c>
      <c r="J1845" s="84">
        <f>J1846+J1853+J1856+J1863+J1865+J1867</f>
        <v>432.99</v>
      </c>
      <c r="K1845" s="85">
        <f>K1846+K1853+K1856+K1863+K1865+K1867</f>
        <v>14025.929999999998</v>
      </c>
      <c r="L1845" s="4"/>
    </row>
    <row r="1846" spans="1:12" ht="20.100000000000001" customHeight="1" thickBot="1" x14ac:dyDescent="0.3">
      <c r="A1846" s="86" t="s">
        <v>1538</v>
      </c>
      <c r="B1846" s="87" t="s">
        <v>65</v>
      </c>
      <c r="C1846" s="88" t="s">
        <v>2</v>
      </c>
      <c r="D1846" s="89" t="s">
        <v>698</v>
      </c>
      <c r="E1846" s="90" t="s">
        <v>63</v>
      </c>
      <c r="F1846" s="91" t="s">
        <v>2</v>
      </c>
      <c r="G1846" s="87" t="s">
        <v>63</v>
      </c>
      <c r="H1846" s="92">
        <v>0</v>
      </c>
      <c r="I1846" s="92">
        <v>0</v>
      </c>
      <c r="J1846" s="93">
        <f>J1847+J1848+J1849+J1850+J1851+J1852</f>
        <v>159.57</v>
      </c>
      <c r="K1846" s="94">
        <f>K1847+K1848+K1849+K1850+K1851+K1852</f>
        <v>545.31999999999994</v>
      </c>
      <c r="L1846" s="4"/>
    </row>
    <row r="1847" spans="1:12" ht="15" customHeight="1" x14ac:dyDescent="0.25">
      <c r="A1847" s="138">
        <v>262311</v>
      </c>
      <c r="B1847" s="55" t="s">
        <v>61</v>
      </c>
      <c r="C1847" s="55">
        <v>81663</v>
      </c>
      <c r="D1847" s="56" t="s">
        <v>699</v>
      </c>
      <c r="E1847" s="57" t="s">
        <v>62</v>
      </c>
      <c r="F1847" s="58">
        <v>4</v>
      </c>
      <c r="G1847" s="59">
        <v>4</v>
      </c>
      <c r="H1847" s="60">
        <v>38.479999999999997</v>
      </c>
      <c r="I1847" s="60">
        <v>8</v>
      </c>
      <c r="J1847" s="60">
        <f t="shared" si="59"/>
        <v>46.48</v>
      </c>
      <c r="K1847" s="139">
        <f t="shared" si="60"/>
        <v>185.92</v>
      </c>
      <c r="L1847" s="4"/>
    </row>
    <row r="1848" spans="1:12" ht="15" customHeight="1" x14ac:dyDescent="0.25">
      <c r="A1848" s="142">
        <v>262312</v>
      </c>
      <c r="B1848" s="67" t="s">
        <v>61</v>
      </c>
      <c r="C1848" s="67">
        <v>81679</v>
      </c>
      <c r="D1848" s="68" t="s">
        <v>1583</v>
      </c>
      <c r="E1848" s="17" t="s">
        <v>62</v>
      </c>
      <c r="F1848" s="69">
        <v>2</v>
      </c>
      <c r="G1848" s="16">
        <v>2</v>
      </c>
      <c r="H1848" s="70">
        <v>6.28</v>
      </c>
      <c r="I1848" s="70">
        <v>8</v>
      </c>
      <c r="J1848" s="70">
        <f t="shared" si="59"/>
        <v>14.280000000000001</v>
      </c>
      <c r="K1848" s="143">
        <f t="shared" si="60"/>
        <v>28.560000000000002</v>
      </c>
      <c r="L1848" s="4"/>
    </row>
    <row r="1849" spans="1:12" ht="15" customHeight="1" x14ac:dyDescent="0.25">
      <c r="A1849" s="142">
        <v>262313</v>
      </c>
      <c r="B1849" s="67" t="s">
        <v>61</v>
      </c>
      <c r="C1849" s="67">
        <v>81695</v>
      </c>
      <c r="D1849" s="68" t="s">
        <v>1584</v>
      </c>
      <c r="E1849" s="17" t="s">
        <v>76</v>
      </c>
      <c r="F1849" s="69">
        <v>2</v>
      </c>
      <c r="G1849" s="16">
        <v>2</v>
      </c>
      <c r="H1849" s="70">
        <v>16.09</v>
      </c>
      <c r="I1849" s="70">
        <v>10</v>
      </c>
      <c r="J1849" s="70">
        <f t="shared" si="59"/>
        <v>26.09</v>
      </c>
      <c r="K1849" s="143">
        <f t="shared" si="60"/>
        <v>52.18</v>
      </c>
      <c r="L1849" s="4"/>
    </row>
    <row r="1850" spans="1:12" ht="15" customHeight="1" x14ac:dyDescent="0.25">
      <c r="A1850" s="142">
        <v>262314</v>
      </c>
      <c r="B1850" s="67" t="s">
        <v>61</v>
      </c>
      <c r="C1850" s="67">
        <v>81696</v>
      </c>
      <c r="D1850" s="68" t="s">
        <v>1119</v>
      </c>
      <c r="E1850" s="17" t="s">
        <v>76</v>
      </c>
      <c r="F1850" s="69">
        <v>4</v>
      </c>
      <c r="G1850" s="16">
        <v>4</v>
      </c>
      <c r="H1850" s="70">
        <v>38.049999999999997</v>
      </c>
      <c r="I1850" s="70">
        <v>20</v>
      </c>
      <c r="J1850" s="70">
        <f t="shared" ref="J1850:J1890" si="61">H1850+I1850</f>
        <v>58.05</v>
      </c>
      <c r="K1850" s="143">
        <f t="shared" si="60"/>
        <v>232.2</v>
      </c>
      <c r="L1850" s="4"/>
    </row>
    <row r="1851" spans="1:12" ht="15" customHeight="1" x14ac:dyDescent="0.25">
      <c r="A1851" s="142">
        <v>262315</v>
      </c>
      <c r="B1851" s="67" t="s">
        <v>61</v>
      </c>
      <c r="C1851" s="67">
        <v>81790</v>
      </c>
      <c r="D1851" s="68" t="s">
        <v>1585</v>
      </c>
      <c r="E1851" s="17" t="s">
        <v>62</v>
      </c>
      <c r="F1851" s="69">
        <v>2</v>
      </c>
      <c r="G1851" s="16">
        <v>2</v>
      </c>
      <c r="H1851" s="70">
        <v>4.1100000000000003</v>
      </c>
      <c r="I1851" s="70">
        <v>2</v>
      </c>
      <c r="J1851" s="70">
        <f t="shared" si="61"/>
        <v>6.11</v>
      </c>
      <c r="K1851" s="143">
        <f t="shared" si="60"/>
        <v>12.22</v>
      </c>
      <c r="L1851" s="4"/>
    </row>
    <row r="1852" spans="1:12" ht="15" customHeight="1" thickBot="1" x14ac:dyDescent="0.3">
      <c r="A1852" s="140">
        <v>262316</v>
      </c>
      <c r="B1852" s="61" t="s">
        <v>61</v>
      </c>
      <c r="C1852" s="61">
        <v>81791</v>
      </c>
      <c r="D1852" s="62" t="s">
        <v>1120</v>
      </c>
      <c r="E1852" s="63" t="s">
        <v>62</v>
      </c>
      <c r="F1852" s="64">
        <v>4</v>
      </c>
      <c r="G1852" s="65">
        <v>4</v>
      </c>
      <c r="H1852" s="66">
        <v>6.56</v>
      </c>
      <c r="I1852" s="66">
        <v>2</v>
      </c>
      <c r="J1852" s="66">
        <f t="shared" si="61"/>
        <v>8.5599999999999987</v>
      </c>
      <c r="K1852" s="141">
        <f t="shared" si="60"/>
        <v>34.239999999999995</v>
      </c>
      <c r="L1852" s="4"/>
    </row>
    <row r="1853" spans="1:12" ht="20.100000000000001" customHeight="1" thickBot="1" x14ac:dyDescent="0.3">
      <c r="A1853" s="86" t="s">
        <v>1539</v>
      </c>
      <c r="B1853" s="87" t="s">
        <v>65</v>
      </c>
      <c r="C1853" s="88" t="s">
        <v>2</v>
      </c>
      <c r="D1853" s="89" t="s">
        <v>133</v>
      </c>
      <c r="E1853" s="90" t="s">
        <v>63</v>
      </c>
      <c r="F1853" s="91" t="s">
        <v>2</v>
      </c>
      <c r="G1853" s="87" t="s">
        <v>63</v>
      </c>
      <c r="H1853" s="92">
        <v>0</v>
      </c>
      <c r="I1853" s="92">
        <v>0</v>
      </c>
      <c r="J1853" s="93">
        <f>J1854+J1855</f>
        <v>59.739999999999995</v>
      </c>
      <c r="K1853" s="94">
        <f>K1854+K1855</f>
        <v>254.82999999999998</v>
      </c>
      <c r="L1853" s="4"/>
    </row>
    <row r="1854" spans="1:12" ht="15" customHeight="1" x14ac:dyDescent="0.25">
      <c r="A1854" s="138">
        <v>262321</v>
      </c>
      <c r="B1854" s="55" t="s">
        <v>61</v>
      </c>
      <c r="C1854" s="55">
        <v>81730</v>
      </c>
      <c r="D1854" s="56" t="s">
        <v>684</v>
      </c>
      <c r="E1854" s="57" t="s">
        <v>62</v>
      </c>
      <c r="F1854" s="58">
        <v>5</v>
      </c>
      <c r="G1854" s="59">
        <v>5</v>
      </c>
      <c r="H1854" s="60">
        <v>5.87</v>
      </c>
      <c r="I1854" s="60">
        <v>10</v>
      </c>
      <c r="J1854" s="60">
        <f t="shared" si="61"/>
        <v>15.870000000000001</v>
      </c>
      <c r="K1854" s="139">
        <f t="shared" si="60"/>
        <v>79.350000000000009</v>
      </c>
      <c r="L1854" s="4"/>
    </row>
    <row r="1855" spans="1:12" ht="60" customHeight="1" thickBot="1" x14ac:dyDescent="0.3">
      <c r="A1855" s="142">
        <v>262322</v>
      </c>
      <c r="B1855" s="67" t="s">
        <v>65</v>
      </c>
      <c r="C1855" s="67">
        <v>89852</v>
      </c>
      <c r="D1855" s="68" t="s">
        <v>1586</v>
      </c>
      <c r="E1855" s="17" t="s">
        <v>62</v>
      </c>
      <c r="F1855" s="69">
        <v>4</v>
      </c>
      <c r="G1855" s="16">
        <v>4</v>
      </c>
      <c r="H1855" s="70">
        <v>33.869999999999997</v>
      </c>
      <c r="I1855" s="70">
        <v>10</v>
      </c>
      <c r="J1855" s="70">
        <f t="shared" si="61"/>
        <v>43.87</v>
      </c>
      <c r="K1855" s="143">
        <f t="shared" si="60"/>
        <v>175.48</v>
      </c>
      <c r="L1855" s="4"/>
    </row>
    <row r="1856" spans="1:12" ht="20.100000000000001" customHeight="1" thickBot="1" x14ac:dyDescent="0.3">
      <c r="A1856" s="86" t="s">
        <v>1540</v>
      </c>
      <c r="B1856" s="87" t="s">
        <v>65</v>
      </c>
      <c r="C1856" s="88" t="s">
        <v>2</v>
      </c>
      <c r="D1856" s="89" t="s">
        <v>128</v>
      </c>
      <c r="E1856" s="90" t="s">
        <v>63</v>
      </c>
      <c r="F1856" s="91" t="s">
        <v>2</v>
      </c>
      <c r="G1856" s="87" t="s">
        <v>63</v>
      </c>
      <c r="H1856" s="92">
        <v>0</v>
      </c>
      <c r="I1856" s="92">
        <v>0</v>
      </c>
      <c r="J1856" s="93">
        <f>J1857+J1858+J1859+J1860+J1861+J1862</f>
        <v>78.889999999999986</v>
      </c>
      <c r="K1856" s="94">
        <f>K1857+K1858+K1859+K1860+K1861+K1862</f>
        <v>303.54000000000002</v>
      </c>
      <c r="L1856" s="4"/>
    </row>
    <row r="1857" spans="1:12" ht="60" customHeight="1" x14ac:dyDescent="0.25">
      <c r="A1857" s="138">
        <v>262331</v>
      </c>
      <c r="B1857" s="55" t="s">
        <v>65</v>
      </c>
      <c r="C1857" s="55">
        <v>89726</v>
      </c>
      <c r="D1857" s="56" t="s">
        <v>1587</v>
      </c>
      <c r="E1857" s="57" t="s">
        <v>62</v>
      </c>
      <c r="F1857" s="58">
        <v>1</v>
      </c>
      <c r="G1857" s="59">
        <v>1</v>
      </c>
      <c r="H1857" s="60">
        <v>5.26</v>
      </c>
      <c r="I1857" s="60">
        <v>4</v>
      </c>
      <c r="J1857" s="60">
        <f t="shared" si="61"/>
        <v>9.26</v>
      </c>
      <c r="K1857" s="139">
        <f>F1857*J1857</f>
        <v>9.26</v>
      </c>
      <c r="L1857" s="4"/>
    </row>
    <row r="1858" spans="1:12" ht="60" customHeight="1" x14ac:dyDescent="0.25">
      <c r="A1858" s="142">
        <v>262332</v>
      </c>
      <c r="B1858" s="67" t="s">
        <v>65</v>
      </c>
      <c r="C1858" s="67">
        <v>89802</v>
      </c>
      <c r="D1858" s="68" t="s">
        <v>1588</v>
      </c>
      <c r="E1858" s="17" t="s">
        <v>62</v>
      </c>
      <c r="F1858" s="69">
        <v>1</v>
      </c>
      <c r="G1858" s="16">
        <v>1</v>
      </c>
      <c r="H1858" s="70">
        <v>8.99</v>
      </c>
      <c r="I1858" s="70">
        <v>1</v>
      </c>
      <c r="J1858" s="70">
        <f t="shared" si="61"/>
        <v>9.99</v>
      </c>
      <c r="K1858" s="143">
        <f t="shared" si="60"/>
        <v>9.99</v>
      </c>
      <c r="L1858" s="4"/>
    </row>
    <row r="1859" spans="1:12" ht="15" customHeight="1" x14ac:dyDescent="0.25">
      <c r="A1859" s="142">
        <v>262333</v>
      </c>
      <c r="B1859" s="67" t="s">
        <v>61</v>
      </c>
      <c r="C1859" s="67">
        <v>81936</v>
      </c>
      <c r="D1859" s="68" t="s">
        <v>682</v>
      </c>
      <c r="E1859" s="17" t="s">
        <v>62</v>
      </c>
      <c r="F1859" s="69">
        <v>8</v>
      </c>
      <c r="G1859" s="16">
        <v>8</v>
      </c>
      <c r="H1859" s="70">
        <v>3.27</v>
      </c>
      <c r="I1859" s="70">
        <v>10</v>
      </c>
      <c r="J1859" s="70">
        <f t="shared" si="61"/>
        <v>13.27</v>
      </c>
      <c r="K1859" s="143">
        <f t="shared" si="60"/>
        <v>106.16</v>
      </c>
      <c r="L1859" s="4"/>
    </row>
    <row r="1860" spans="1:12" ht="15" customHeight="1" x14ac:dyDescent="0.25">
      <c r="A1860" s="142">
        <v>262334</v>
      </c>
      <c r="B1860" s="67" t="s">
        <v>61</v>
      </c>
      <c r="C1860" s="67">
        <v>81938</v>
      </c>
      <c r="D1860" s="68" t="s">
        <v>683</v>
      </c>
      <c r="E1860" s="17" t="s">
        <v>62</v>
      </c>
      <c r="F1860" s="69">
        <v>5</v>
      </c>
      <c r="G1860" s="16">
        <v>5</v>
      </c>
      <c r="H1860" s="70">
        <v>9.51</v>
      </c>
      <c r="I1860" s="70">
        <v>10</v>
      </c>
      <c r="J1860" s="70">
        <f t="shared" si="61"/>
        <v>19.509999999999998</v>
      </c>
      <c r="K1860" s="143">
        <f t="shared" si="60"/>
        <v>97.549999999999983</v>
      </c>
      <c r="L1860" s="4"/>
    </row>
    <row r="1861" spans="1:12" ht="15" customHeight="1" x14ac:dyDescent="0.25">
      <c r="A1861" s="142">
        <v>262335</v>
      </c>
      <c r="B1861" s="67" t="s">
        <v>61</v>
      </c>
      <c r="C1861" s="67">
        <v>81927</v>
      </c>
      <c r="D1861" s="68" t="s">
        <v>869</v>
      </c>
      <c r="E1861" s="17" t="s">
        <v>62</v>
      </c>
      <c r="F1861" s="69">
        <v>3</v>
      </c>
      <c r="G1861" s="16">
        <v>3</v>
      </c>
      <c r="H1861" s="70">
        <v>3.26</v>
      </c>
      <c r="I1861" s="70">
        <v>10</v>
      </c>
      <c r="J1861" s="70">
        <f t="shared" si="61"/>
        <v>13.26</v>
      </c>
      <c r="K1861" s="143">
        <f t="shared" si="60"/>
        <v>39.78</v>
      </c>
      <c r="L1861" s="4"/>
    </row>
    <row r="1862" spans="1:12" ht="15" customHeight="1" thickBot="1" x14ac:dyDescent="0.3">
      <c r="A1862" s="140">
        <v>262336</v>
      </c>
      <c r="B1862" s="61" t="s">
        <v>61</v>
      </c>
      <c r="C1862" s="61">
        <v>81928</v>
      </c>
      <c r="D1862" s="62" t="s">
        <v>1589</v>
      </c>
      <c r="E1862" s="63" t="s">
        <v>62</v>
      </c>
      <c r="F1862" s="64">
        <v>3</v>
      </c>
      <c r="G1862" s="65">
        <v>3</v>
      </c>
      <c r="H1862" s="66">
        <v>3.6</v>
      </c>
      <c r="I1862" s="66">
        <v>10</v>
      </c>
      <c r="J1862" s="66">
        <f t="shared" si="61"/>
        <v>13.6</v>
      </c>
      <c r="K1862" s="141">
        <f t="shared" si="60"/>
        <v>40.799999999999997</v>
      </c>
      <c r="L1862" s="4"/>
    </row>
    <row r="1863" spans="1:12" ht="20.100000000000001" customHeight="1" thickBot="1" x14ac:dyDescent="0.3">
      <c r="A1863" s="86" t="s">
        <v>1541</v>
      </c>
      <c r="B1863" s="87" t="s">
        <v>65</v>
      </c>
      <c r="C1863" s="88" t="s">
        <v>2</v>
      </c>
      <c r="D1863" s="89" t="s">
        <v>167</v>
      </c>
      <c r="E1863" s="90" t="s">
        <v>63</v>
      </c>
      <c r="F1863" s="91" t="s">
        <v>2</v>
      </c>
      <c r="G1863" s="87" t="s">
        <v>63</v>
      </c>
      <c r="H1863" s="92">
        <v>0</v>
      </c>
      <c r="I1863" s="92">
        <v>0</v>
      </c>
      <c r="J1863" s="93">
        <f>J1864</f>
        <v>17.88</v>
      </c>
      <c r="K1863" s="94">
        <f>K1864</f>
        <v>17.88</v>
      </c>
      <c r="L1863" s="4"/>
    </row>
    <row r="1864" spans="1:12" ht="15" customHeight="1" thickBot="1" x14ac:dyDescent="0.3">
      <c r="A1864" s="144">
        <v>262341</v>
      </c>
      <c r="B1864" s="71" t="s">
        <v>61</v>
      </c>
      <c r="C1864" s="71">
        <v>81970</v>
      </c>
      <c r="D1864" s="72" t="s">
        <v>872</v>
      </c>
      <c r="E1864" s="73" t="s">
        <v>62</v>
      </c>
      <c r="F1864" s="74">
        <v>1</v>
      </c>
      <c r="G1864" s="75">
        <v>1</v>
      </c>
      <c r="H1864" s="76">
        <v>7.88</v>
      </c>
      <c r="I1864" s="76">
        <v>10</v>
      </c>
      <c r="J1864" s="76">
        <f t="shared" si="61"/>
        <v>17.88</v>
      </c>
      <c r="K1864" s="145">
        <f t="shared" si="60"/>
        <v>17.88</v>
      </c>
      <c r="L1864" s="4"/>
    </row>
    <row r="1865" spans="1:12" ht="20.100000000000001" customHeight="1" thickBot="1" x14ac:dyDescent="0.3">
      <c r="A1865" s="86" t="s">
        <v>1542</v>
      </c>
      <c r="B1865" s="87" t="s">
        <v>65</v>
      </c>
      <c r="C1865" s="88" t="s">
        <v>2</v>
      </c>
      <c r="D1865" s="89" t="s">
        <v>129</v>
      </c>
      <c r="E1865" s="90" t="s">
        <v>63</v>
      </c>
      <c r="F1865" s="91" t="s">
        <v>2</v>
      </c>
      <c r="G1865" s="87" t="s">
        <v>63</v>
      </c>
      <c r="H1865" s="92">
        <v>0</v>
      </c>
      <c r="I1865" s="92">
        <v>0</v>
      </c>
      <c r="J1865" s="93">
        <f>J1866</f>
        <v>14.36</v>
      </c>
      <c r="K1865" s="94">
        <f>K1866</f>
        <v>43.08</v>
      </c>
      <c r="L1865" s="4"/>
    </row>
    <row r="1866" spans="1:12" ht="15" customHeight="1" thickBot="1" x14ac:dyDescent="0.3">
      <c r="A1866" s="144">
        <v>262351</v>
      </c>
      <c r="B1866" s="71" t="s">
        <v>61</v>
      </c>
      <c r="C1866" s="71">
        <v>82230</v>
      </c>
      <c r="D1866" s="72" t="s">
        <v>694</v>
      </c>
      <c r="E1866" s="73" t="s">
        <v>62</v>
      </c>
      <c r="F1866" s="74">
        <v>3</v>
      </c>
      <c r="G1866" s="75">
        <v>3</v>
      </c>
      <c r="H1866" s="76">
        <v>4.3600000000000003</v>
      </c>
      <c r="I1866" s="76">
        <v>10</v>
      </c>
      <c r="J1866" s="76">
        <f t="shared" si="61"/>
        <v>14.36</v>
      </c>
      <c r="K1866" s="145">
        <f t="shared" si="60"/>
        <v>43.08</v>
      </c>
      <c r="L1866" s="4"/>
    </row>
    <row r="1867" spans="1:12" ht="20.100000000000001" customHeight="1" thickBot="1" x14ac:dyDescent="0.3">
      <c r="A1867" s="86" t="s">
        <v>1543</v>
      </c>
      <c r="B1867" s="87" t="s">
        <v>65</v>
      </c>
      <c r="C1867" s="88" t="s">
        <v>2</v>
      </c>
      <c r="D1867" s="89" t="s">
        <v>137</v>
      </c>
      <c r="E1867" s="90" t="s">
        <v>63</v>
      </c>
      <c r="F1867" s="91" t="s">
        <v>2</v>
      </c>
      <c r="G1867" s="87" t="s">
        <v>63</v>
      </c>
      <c r="H1867" s="92">
        <v>0</v>
      </c>
      <c r="I1867" s="92">
        <v>0</v>
      </c>
      <c r="J1867" s="93">
        <f>J1868+J1869+J1870+J1871</f>
        <v>102.55000000000001</v>
      </c>
      <c r="K1867" s="94">
        <f>K1868+K1869+K1870+K1871</f>
        <v>12861.279999999999</v>
      </c>
      <c r="L1867" s="4"/>
    </row>
    <row r="1868" spans="1:12" ht="15" customHeight="1" x14ac:dyDescent="0.25">
      <c r="A1868" s="138">
        <v>262361</v>
      </c>
      <c r="B1868" s="55" t="s">
        <v>61</v>
      </c>
      <c r="C1868" s="55">
        <v>82301</v>
      </c>
      <c r="D1868" s="56" t="s">
        <v>695</v>
      </c>
      <c r="E1868" s="57" t="s">
        <v>76</v>
      </c>
      <c r="F1868" s="58">
        <v>16</v>
      </c>
      <c r="G1868" s="59">
        <v>16</v>
      </c>
      <c r="H1868" s="60">
        <v>6.86</v>
      </c>
      <c r="I1868" s="60">
        <v>8</v>
      </c>
      <c r="J1868" s="60">
        <f t="shared" si="61"/>
        <v>14.86</v>
      </c>
      <c r="K1868" s="139">
        <f t="shared" si="60"/>
        <v>237.76</v>
      </c>
      <c r="L1868" s="4"/>
    </row>
    <row r="1869" spans="1:12" ht="45" customHeight="1" x14ac:dyDescent="0.25">
      <c r="A1869" s="142">
        <v>262362</v>
      </c>
      <c r="B1869" s="67" t="s">
        <v>65</v>
      </c>
      <c r="C1869" s="67">
        <v>89798</v>
      </c>
      <c r="D1869" s="68" t="s">
        <v>696</v>
      </c>
      <c r="E1869" s="17" t="s">
        <v>76</v>
      </c>
      <c r="F1869" s="69">
        <v>45</v>
      </c>
      <c r="G1869" s="16">
        <v>45</v>
      </c>
      <c r="H1869" s="70">
        <v>10.63</v>
      </c>
      <c r="I1869" s="70">
        <v>1</v>
      </c>
      <c r="J1869" s="70">
        <f t="shared" si="61"/>
        <v>11.63</v>
      </c>
      <c r="K1869" s="143">
        <f t="shared" si="60"/>
        <v>523.35</v>
      </c>
      <c r="L1869" s="4"/>
    </row>
    <row r="1870" spans="1:12" ht="45" customHeight="1" x14ac:dyDescent="0.25">
      <c r="A1870" s="142">
        <v>262363</v>
      </c>
      <c r="B1870" s="67" t="s">
        <v>65</v>
      </c>
      <c r="C1870" s="67">
        <v>89800</v>
      </c>
      <c r="D1870" s="68" t="s">
        <v>875</v>
      </c>
      <c r="E1870" s="17" t="s">
        <v>76</v>
      </c>
      <c r="F1870" s="69">
        <v>227</v>
      </c>
      <c r="G1870" s="16">
        <v>227</v>
      </c>
      <c r="H1870" s="70">
        <v>16.91</v>
      </c>
      <c r="I1870" s="70">
        <v>9</v>
      </c>
      <c r="J1870" s="70">
        <f t="shared" si="61"/>
        <v>25.91</v>
      </c>
      <c r="K1870" s="143">
        <f t="shared" si="60"/>
        <v>5881.57</v>
      </c>
      <c r="L1870" s="4"/>
    </row>
    <row r="1871" spans="1:12" ht="45" customHeight="1" thickBot="1" x14ac:dyDescent="0.3">
      <c r="A1871" s="140">
        <v>262364</v>
      </c>
      <c r="B1871" s="61" t="s">
        <v>65</v>
      </c>
      <c r="C1871" s="61">
        <v>89849</v>
      </c>
      <c r="D1871" s="62" t="s">
        <v>1590</v>
      </c>
      <c r="E1871" s="63" t="s">
        <v>76</v>
      </c>
      <c r="F1871" s="64">
        <v>124</v>
      </c>
      <c r="G1871" s="65">
        <v>124</v>
      </c>
      <c r="H1871" s="66">
        <v>40.15</v>
      </c>
      <c r="I1871" s="66">
        <v>10</v>
      </c>
      <c r="J1871" s="66">
        <f t="shared" si="61"/>
        <v>50.15</v>
      </c>
      <c r="K1871" s="141">
        <f t="shared" si="60"/>
        <v>6218.5999999999995</v>
      </c>
      <c r="L1871" s="4"/>
    </row>
    <row r="1872" spans="1:12" ht="20.100000000000001" customHeight="1" thickBot="1" x14ac:dyDescent="0.3">
      <c r="A1872" s="77" t="s">
        <v>1525</v>
      </c>
      <c r="B1872" s="78" t="s">
        <v>65</v>
      </c>
      <c r="C1872" s="79" t="s">
        <v>2</v>
      </c>
      <c r="D1872" s="80" t="s">
        <v>138</v>
      </c>
      <c r="E1872" s="81" t="s">
        <v>63</v>
      </c>
      <c r="F1872" s="82" t="s">
        <v>2</v>
      </c>
      <c r="G1872" s="78" t="s">
        <v>63</v>
      </c>
      <c r="H1872" s="83">
        <v>0</v>
      </c>
      <c r="I1872" s="83">
        <v>0</v>
      </c>
      <c r="J1872" s="84">
        <f>J1873+J1874+J1875+J1876+J1877+J1878+J1879+J1880+J1881+J1882+J1883+J1884+J1885+J1886+J1887+J1888</f>
        <v>69996.250000000015</v>
      </c>
      <c r="K1872" s="85">
        <f>K1873+K1874+K1875+K1876+K1877+K1878+K1879+K1880+K1881+K1882+K1883+K1884+K1885+K1886+K1887+K1888</f>
        <v>106567.63959999999</v>
      </c>
      <c r="L1872" s="4"/>
    </row>
    <row r="1873" spans="1:12" ht="15" customHeight="1" x14ac:dyDescent="0.25">
      <c r="A1873" s="138">
        <v>262401</v>
      </c>
      <c r="B1873" s="55" t="s">
        <v>61</v>
      </c>
      <c r="C1873" s="55">
        <v>81811</v>
      </c>
      <c r="D1873" s="56" t="s">
        <v>1591</v>
      </c>
      <c r="E1873" s="57" t="s">
        <v>62</v>
      </c>
      <c r="F1873" s="58">
        <v>1</v>
      </c>
      <c r="G1873" s="59">
        <v>1</v>
      </c>
      <c r="H1873" s="60">
        <v>131.55000000000001</v>
      </c>
      <c r="I1873" s="60">
        <v>10</v>
      </c>
      <c r="J1873" s="60">
        <f t="shared" si="61"/>
        <v>141.55000000000001</v>
      </c>
      <c r="K1873" s="139">
        <f t="shared" si="60"/>
        <v>141.55000000000001</v>
      </c>
      <c r="L1873" s="4"/>
    </row>
    <row r="1874" spans="1:12" ht="30" customHeight="1" x14ac:dyDescent="0.25">
      <c r="A1874" s="142">
        <v>262402</v>
      </c>
      <c r="B1874" s="67" t="s">
        <v>61</v>
      </c>
      <c r="C1874" s="67">
        <v>81815</v>
      </c>
      <c r="D1874" s="68" t="s">
        <v>1592</v>
      </c>
      <c r="E1874" s="17" t="s">
        <v>62</v>
      </c>
      <c r="F1874" s="69">
        <v>1</v>
      </c>
      <c r="G1874" s="16">
        <v>1</v>
      </c>
      <c r="H1874" s="70">
        <v>194.55</v>
      </c>
      <c r="I1874" s="70">
        <v>100</v>
      </c>
      <c r="J1874" s="70">
        <f t="shared" si="61"/>
        <v>294.55</v>
      </c>
      <c r="K1874" s="143">
        <f t="shared" si="60"/>
        <v>294.55</v>
      </c>
      <c r="L1874" s="4"/>
    </row>
    <row r="1875" spans="1:12" ht="30" customHeight="1" x14ac:dyDescent="0.25">
      <c r="A1875" s="142">
        <v>262403</v>
      </c>
      <c r="B1875" s="67" t="s">
        <v>61</v>
      </c>
      <c r="C1875" s="67">
        <v>70709</v>
      </c>
      <c r="D1875" s="68" t="s">
        <v>1593</v>
      </c>
      <c r="E1875" s="17" t="s">
        <v>62</v>
      </c>
      <c r="F1875" s="69">
        <v>8</v>
      </c>
      <c r="G1875" s="16">
        <v>8</v>
      </c>
      <c r="H1875" s="70">
        <v>22.34</v>
      </c>
      <c r="I1875" s="70">
        <v>30</v>
      </c>
      <c r="J1875" s="70">
        <f t="shared" si="61"/>
        <v>52.34</v>
      </c>
      <c r="K1875" s="143">
        <f t="shared" si="60"/>
        <v>418.72</v>
      </c>
      <c r="L1875" s="4"/>
    </row>
    <row r="1876" spans="1:12" ht="30" customHeight="1" x14ac:dyDescent="0.25">
      <c r="A1876" s="142">
        <v>262404</v>
      </c>
      <c r="B1876" s="67" t="s">
        <v>61</v>
      </c>
      <c r="C1876" s="67">
        <v>81825</v>
      </c>
      <c r="D1876" s="68" t="s">
        <v>700</v>
      </c>
      <c r="E1876" s="17" t="s">
        <v>62</v>
      </c>
      <c r="F1876" s="69">
        <v>5</v>
      </c>
      <c r="G1876" s="16">
        <v>5</v>
      </c>
      <c r="H1876" s="70">
        <v>162.66</v>
      </c>
      <c r="I1876" s="70">
        <v>100</v>
      </c>
      <c r="J1876" s="70">
        <f t="shared" si="61"/>
        <v>262.65999999999997</v>
      </c>
      <c r="K1876" s="143">
        <f t="shared" si="60"/>
        <v>1313.2999999999997</v>
      </c>
      <c r="L1876" s="4"/>
    </row>
    <row r="1877" spans="1:12" ht="30" customHeight="1" x14ac:dyDescent="0.25">
      <c r="A1877" s="142">
        <v>262405</v>
      </c>
      <c r="B1877" s="67" t="s">
        <v>61</v>
      </c>
      <c r="C1877" s="67">
        <v>81826</v>
      </c>
      <c r="D1877" s="68" t="s">
        <v>1594</v>
      </c>
      <c r="E1877" s="17" t="s">
        <v>62</v>
      </c>
      <c r="F1877" s="69">
        <v>5</v>
      </c>
      <c r="G1877" s="16">
        <v>5</v>
      </c>
      <c r="H1877" s="70">
        <v>64.08</v>
      </c>
      <c r="I1877" s="70">
        <v>10</v>
      </c>
      <c r="J1877" s="70">
        <f t="shared" si="61"/>
        <v>74.08</v>
      </c>
      <c r="K1877" s="143">
        <f t="shared" si="60"/>
        <v>370.4</v>
      </c>
      <c r="L1877" s="4"/>
    </row>
    <row r="1878" spans="1:12" ht="30" customHeight="1" x14ac:dyDescent="0.25">
      <c r="A1878" s="142">
        <v>262406</v>
      </c>
      <c r="B1878" s="96" t="s">
        <v>90</v>
      </c>
      <c r="C1878" s="96" t="s">
        <v>245</v>
      </c>
      <c r="D1878" s="68" t="s">
        <v>1595</v>
      </c>
      <c r="E1878" s="17" t="s">
        <v>62</v>
      </c>
      <c r="F1878" s="16">
        <v>1</v>
      </c>
      <c r="G1878" s="70">
        <v>1</v>
      </c>
      <c r="H1878" s="70">
        <v>0</v>
      </c>
      <c r="I1878" s="70">
        <v>1000</v>
      </c>
      <c r="J1878" s="70">
        <f t="shared" si="61"/>
        <v>1000</v>
      </c>
      <c r="K1878" s="143">
        <f t="shared" si="60"/>
        <v>1000</v>
      </c>
      <c r="L1878" s="4"/>
    </row>
    <row r="1879" spans="1:12" ht="45" customHeight="1" x14ac:dyDescent="0.25">
      <c r="A1879" s="142">
        <v>262407</v>
      </c>
      <c r="B1879" s="67" t="s">
        <v>61</v>
      </c>
      <c r="C1879" s="67">
        <v>81828</v>
      </c>
      <c r="D1879" s="68" t="s">
        <v>1596</v>
      </c>
      <c r="E1879" s="17" t="s">
        <v>62</v>
      </c>
      <c r="F1879" s="69">
        <v>13</v>
      </c>
      <c r="G1879" s="16">
        <v>13</v>
      </c>
      <c r="H1879" s="70">
        <v>385</v>
      </c>
      <c r="I1879" s="70">
        <v>100</v>
      </c>
      <c r="J1879" s="70">
        <f t="shared" si="61"/>
        <v>485</v>
      </c>
      <c r="K1879" s="143">
        <f t="shared" si="60"/>
        <v>6305</v>
      </c>
      <c r="L1879" s="4"/>
    </row>
    <row r="1880" spans="1:12" ht="30" customHeight="1" x14ac:dyDescent="0.25">
      <c r="A1880" s="142">
        <v>262408</v>
      </c>
      <c r="B1880" s="67" t="s">
        <v>61</v>
      </c>
      <c r="C1880" s="67">
        <v>81869</v>
      </c>
      <c r="D1880" s="68" t="s">
        <v>1597</v>
      </c>
      <c r="E1880" s="17" t="s">
        <v>62</v>
      </c>
      <c r="F1880" s="69">
        <v>1</v>
      </c>
      <c r="G1880" s="16">
        <v>1</v>
      </c>
      <c r="H1880" s="70">
        <v>8009.54</v>
      </c>
      <c r="I1880" s="70">
        <v>2000</v>
      </c>
      <c r="J1880" s="70">
        <f t="shared" si="61"/>
        <v>10009.540000000001</v>
      </c>
      <c r="K1880" s="143">
        <f t="shared" si="60"/>
        <v>10009.540000000001</v>
      </c>
      <c r="L1880" s="4"/>
    </row>
    <row r="1881" spans="1:12" ht="30" customHeight="1" x14ac:dyDescent="0.25">
      <c r="A1881" s="142">
        <v>262409</v>
      </c>
      <c r="B1881" s="67" t="s">
        <v>61</v>
      </c>
      <c r="C1881" s="67">
        <v>81874</v>
      </c>
      <c r="D1881" s="68" t="s">
        <v>1598</v>
      </c>
      <c r="E1881" s="17" t="s">
        <v>62</v>
      </c>
      <c r="F1881" s="69">
        <v>3</v>
      </c>
      <c r="G1881" s="16">
        <v>3</v>
      </c>
      <c r="H1881" s="70">
        <v>795.73</v>
      </c>
      <c r="I1881" s="70">
        <v>100</v>
      </c>
      <c r="J1881" s="70">
        <f t="shared" si="61"/>
        <v>895.73</v>
      </c>
      <c r="K1881" s="143">
        <f t="shared" si="60"/>
        <v>2687.19</v>
      </c>
      <c r="L1881" s="4"/>
    </row>
    <row r="1882" spans="1:12" ht="45" customHeight="1" x14ac:dyDescent="0.25">
      <c r="A1882" s="142">
        <v>2624010</v>
      </c>
      <c r="B1882" s="67" t="s">
        <v>61</v>
      </c>
      <c r="C1882" s="67">
        <v>81883</v>
      </c>
      <c r="D1882" s="68" t="s">
        <v>1599</v>
      </c>
      <c r="E1882" s="17" t="s">
        <v>62</v>
      </c>
      <c r="F1882" s="69">
        <v>1</v>
      </c>
      <c r="G1882" s="16">
        <v>1</v>
      </c>
      <c r="H1882" s="70">
        <v>36004.14</v>
      </c>
      <c r="I1882" s="70">
        <v>50</v>
      </c>
      <c r="J1882" s="70">
        <f t="shared" si="61"/>
        <v>36054.14</v>
      </c>
      <c r="K1882" s="143">
        <f t="shared" si="60"/>
        <v>36054.14</v>
      </c>
      <c r="L1882" s="4"/>
    </row>
    <row r="1883" spans="1:12" ht="15" customHeight="1" x14ac:dyDescent="0.25">
      <c r="A1883" s="142">
        <v>2624011</v>
      </c>
      <c r="B1883" s="67" t="s">
        <v>61</v>
      </c>
      <c r="C1883" s="67">
        <v>81889</v>
      </c>
      <c r="D1883" s="68" t="s">
        <v>1600</v>
      </c>
      <c r="E1883" s="17" t="s">
        <v>62</v>
      </c>
      <c r="F1883" s="69">
        <v>1</v>
      </c>
      <c r="G1883" s="16">
        <v>1</v>
      </c>
      <c r="H1883" s="70">
        <v>115.43</v>
      </c>
      <c r="I1883" s="70">
        <v>10</v>
      </c>
      <c r="J1883" s="70">
        <f t="shared" si="61"/>
        <v>125.43</v>
      </c>
      <c r="K1883" s="143">
        <f t="shared" si="60"/>
        <v>125.43</v>
      </c>
      <c r="L1883" s="4"/>
    </row>
    <row r="1884" spans="1:12" ht="30" customHeight="1" x14ac:dyDescent="0.25">
      <c r="A1884" s="142">
        <v>2624012</v>
      </c>
      <c r="B1884" s="67" t="s">
        <v>61</v>
      </c>
      <c r="C1884" s="67">
        <v>81885</v>
      </c>
      <c r="D1884" s="68" t="s">
        <v>692</v>
      </c>
      <c r="E1884" s="17" t="s">
        <v>62</v>
      </c>
      <c r="F1884" s="69">
        <v>3</v>
      </c>
      <c r="G1884" s="16">
        <v>3</v>
      </c>
      <c r="H1884" s="70">
        <v>9.69</v>
      </c>
      <c r="I1884" s="70">
        <v>2</v>
      </c>
      <c r="J1884" s="70">
        <f t="shared" si="61"/>
        <v>11.69</v>
      </c>
      <c r="K1884" s="143">
        <f t="shared" si="60"/>
        <v>35.07</v>
      </c>
      <c r="L1884" s="4"/>
    </row>
    <row r="1885" spans="1:12" ht="30" customHeight="1" x14ac:dyDescent="0.25">
      <c r="A1885" s="142">
        <v>2624013</v>
      </c>
      <c r="B1885" s="96" t="s">
        <v>90</v>
      </c>
      <c r="C1885" s="96" t="s">
        <v>246</v>
      </c>
      <c r="D1885" s="68" t="s">
        <v>1601</v>
      </c>
      <c r="E1885" s="17" t="s">
        <v>62</v>
      </c>
      <c r="F1885" s="69">
        <v>9</v>
      </c>
      <c r="G1885" s="16">
        <v>9</v>
      </c>
      <c r="H1885" s="70">
        <v>24.92</v>
      </c>
      <c r="I1885" s="70">
        <v>30</v>
      </c>
      <c r="J1885" s="70">
        <f t="shared" si="61"/>
        <v>54.92</v>
      </c>
      <c r="K1885" s="143">
        <f t="shared" si="60"/>
        <v>494.28000000000003</v>
      </c>
      <c r="L1885" s="4"/>
    </row>
    <row r="1886" spans="1:12" ht="30" customHeight="1" x14ac:dyDescent="0.25">
      <c r="A1886" s="142">
        <v>2624014</v>
      </c>
      <c r="B1886" s="96" t="s">
        <v>90</v>
      </c>
      <c r="C1886" s="96" t="s">
        <v>247</v>
      </c>
      <c r="D1886" s="68" t="s">
        <v>1602</v>
      </c>
      <c r="E1886" s="17" t="s">
        <v>62</v>
      </c>
      <c r="F1886" s="69">
        <v>1</v>
      </c>
      <c r="G1886" s="16">
        <v>1</v>
      </c>
      <c r="H1886" s="70">
        <v>0</v>
      </c>
      <c r="I1886" s="70">
        <v>20000</v>
      </c>
      <c r="J1886" s="70">
        <f t="shared" si="61"/>
        <v>20000</v>
      </c>
      <c r="K1886" s="143">
        <f t="shared" si="60"/>
        <v>20000</v>
      </c>
      <c r="L1886" s="4"/>
    </row>
    <row r="1887" spans="1:12" ht="30" customHeight="1" x14ac:dyDescent="0.25">
      <c r="A1887" s="142">
        <v>2624015</v>
      </c>
      <c r="B1887" s="67" t="s">
        <v>61</v>
      </c>
      <c r="C1887" s="67">
        <v>271417</v>
      </c>
      <c r="D1887" s="68" t="s">
        <v>1603</v>
      </c>
      <c r="E1887" s="17" t="s">
        <v>76</v>
      </c>
      <c r="F1887" s="69">
        <v>146.93</v>
      </c>
      <c r="G1887" s="16">
        <v>146.93</v>
      </c>
      <c r="H1887" s="70">
        <v>18.27</v>
      </c>
      <c r="I1887" s="70">
        <v>20</v>
      </c>
      <c r="J1887" s="70">
        <f t="shared" si="61"/>
        <v>38.269999999999996</v>
      </c>
      <c r="K1887" s="143">
        <f t="shared" si="60"/>
        <v>5623.0110999999997</v>
      </c>
      <c r="L1887" s="4"/>
    </row>
    <row r="1888" spans="1:12" ht="30" customHeight="1" thickBot="1" x14ac:dyDescent="0.3">
      <c r="A1888" s="140">
        <v>2624016</v>
      </c>
      <c r="B1888" s="61" t="s">
        <v>61</v>
      </c>
      <c r="C1888" s="61">
        <v>180324</v>
      </c>
      <c r="D1888" s="62" t="s">
        <v>1604</v>
      </c>
      <c r="E1888" s="63" t="s">
        <v>64</v>
      </c>
      <c r="F1888" s="64">
        <v>43.71</v>
      </c>
      <c r="G1888" s="65">
        <v>43.71</v>
      </c>
      <c r="H1888" s="66">
        <v>471.35</v>
      </c>
      <c r="I1888" s="66">
        <v>25</v>
      </c>
      <c r="J1888" s="66">
        <f t="shared" si="61"/>
        <v>496.35</v>
      </c>
      <c r="K1888" s="141">
        <f>G1888*J1888</f>
        <v>21695.458500000001</v>
      </c>
      <c r="L1888" s="4"/>
    </row>
    <row r="1889" spans="1:14" ht="20.100000000000001" customHeight="1" thickBot="1" x14ac:dyDescent="0.3">
      <c r="A1889" s="45" t="s">
        <v>1521</v>
      </c>
      <c r="B1889" s="46" t="s">
        <v>61</v>
      </c>
      <c r="C1889" s="47" t="s">
        <v>2</v>
      </c>
      <c r="D1889" s="48" t="s">
        <v>110</v>
      </c>
      <c r="E1889" s="49" t="s">
        <v>63</v>
      </c>
      <c r="F1889" s="50" t="s">
        <v>2</v>
      </c>
      <c r="G1889" s="46" t="s">
        <v>63</v>
      </c>
      <c r="H1889" s="51">
        <v>0</v>
      </c>
      <c r="I1889" s="51">
        <v>0</v>
      </c>
      <c r="J1889" s="52">
        <f>J1890</f>
        <v>15.98</v>
      </c>
      <c r="K1889" s="53">
        <f>K1890</f>
        <v>1047.6488000000002</v>
      </c>
      <c r="L1889" s="4"/>
    </row>
    <row r="1890" spans="1:14" ht="30" customHeight="1" thickBot="1" x14ac:dyDescent="0.3">
      <c r="A1890" s="130">
        <v>263001</v>
      </c>
      <c r="B1890" s="131" t="s">
        <v>61</v>
      </c>
      <c r="C1890" s="131">
        <v>261602</v>
      </c>
      <c r="D1890" s="132" t="s">
        <v>504</v>
      </c>
      <c r="E1890" s="133" t="s">
        <v>64</v>
      </c>
      <c r="F1890" s="134">
        <v>65.56</v>
      </c>
      <c r="G1890" s="135">
        <v>65.56</v>
      </c>
      <c r="H1890" s="136">
        <v>10.98</v>
      </c>
      <c r="I1890" s="136">
        <v>5</v>
      </c>
      <c r="J1890" s="136">
        <f t="shared" si="61"/>
        <v>15.98</v>
      </c>
      <c r="K1890" s="137">
        <f t="shared" si="60"/>
        <v>1047.6488000000002</v>
      </c>
      <c r="L1890" s="4"/>
    </row>
    <row r="1891" spans="1:14" s="6" customFormat="1" ht="8.1" customHeight="1" thickBot="1" x14ac:dyDescent="0.3">
      <c r="A1891" s="18"/>
      <c r="B1891" s="19"/>
      <c r="C1891" s="19"/>
      <c r="D1891" s="20"/>
      <c r="E1891" s="21"/>
      <c r="F1891" s="22"/>
      <c r="G1891" s="23"/>
      <c r="H1891" s="24"/>
      <c r="I1891" s="24"/>
      <c r="J1891" s="24"/>
      <c r="K1891" s="24"/>
      <c r="L1891" s="4"/>
    </row>
    <row r="1892" spans="1:14" ht="20.100000000000001" customHeight="1" thickBot="1" x14ac:dyDescent="0.3">
      <c r="A1892" s="341" t="s">
        <v>1669</v>
      </c>
      <c r="B1892" s="341"/>
      <c r="C1892" s="341"/>
      <c r="D1892" s="341"/>
      <c r="E1892" s="341"/>
      <c r="F1892" s="341"/>
      <c r="G1892" s="342"/>
      <c r="H1892" s="334" t="s">
        <v>60</v>
      </c>
      <c r="I1892" s="335"/>
      <c r="J1892" s="336"/>
      <c r="K1892" s="31">
        <f>K16+K27+K41+K65+K217+K486+K753+K786+K943+K1202+K1356+K1398+K1440+K1452+K1474+K1489+K1499+K1506+K1517+K1524+K1537+K1549+K1554+K1557+K1568+K1756</f>
        <v>3181715.2990999999</v>
      </c>
      <c r="L1892" s="4"/>
    </row>
    <row r="1893" spans="1:14" ht="20.100000000000001" customHeight="1" thickBot="1" x14ac:dyDescent="0.3">
      <c r="A1893" s="341"/>
      <c r="B1893" s="341"/>
      <c r="C1893" s="341"/>
      <c r="D1893" s="341"/>
      <c r="E1893" s="341"/>
      <c r="F1893" s="341"/>
      <c r="G1893" s="343"/>
      <c r="H1893" s="347" t="s">
        <v>248</v>
      </c>
      <c r="I1893" s="348"/>
      <c r="J1893" s="348"/>
      <c r="K1893" s="31">
        <f>K1892*20.34%</f>
        <v>647160.89183693996</v>
      </c>
      <c r="L1893" s="4"/>
    </row>
    <row r="1894" spans="1:14" ht="20.100000000000001" customHeight="1" thickBot="1" x14ac:dyDescent="0.3">
      <c r="A1894" s="341"/>
      <c r="B1894" s="341"/>
      <c r="C1894" s="341"/>
      <c r="D1894" s="341"/>
      <c r="E1894" s="341"/>
      <c r="F1894" s="341"/>
      <c r="G1894" s="342"/>
      <c r="H1894" s="344" t="s">
        <v>249</v>
      </c>
      <c r="I1894" s="345"/>
      <c r="J1894" s="346"/>
      <c r="K1894" s="37">
        <f>K1892+K1893</f>
        <v>3828876.1909369398</v>
      </c>
      <c r="L1894" s="4"/>
    </row>
    <row r="1895" spans="1:14" s="27" customFormat="1" ht="8.1" customHeight="1" thickBot="1" x14ac:dyDescent="0.3">
      <c r="A1895" s="26"/>
      <c r="B1895" s="28"/>
      <c r="C1895" s="28"/>
      <c r="D1895" s="28"/>
      <c r="E1895" s="28"/>
      <c r="F1895" s="28"/>
      <c r="G1895" s="28"/>
      <c r="H1895" s="30"/>
      <c r="I1895" s="30"/>
      <c r="J1895" s="30"/>
      <c r="K1895" s="30"/>
      <c r="L1895" s="11"/>
      <c r="M1895" s="29"/>
      <c r="N1895" s="29"/>
    </row>
    <row r="1896" spans="1:14" ht="20.100000000000001" customHeight="1" thickBot="1" x14ac:dyDescent="0.3">
      <c r="A1896" s="25" t="s">
        <v>2</v>
      </c>
      <c r="B1896" s="25" t="s">
        <v>2</v>
      </c>
      <c r="C1896" s="25" t="s">
        <v>2</v>
      </c>
      <c r="D1896" s="25" t="s">
        <v>2</v>
      </c>
      <c r="E1896" s="25" t="s">
        <v>2</v>
      </c>
      <c r="F1896" s="25" t="s">
        <v>2</v>
      </c>
      <c r="G1896" s="32" t="s">
        <v>2</v>
      </c>
      <c r="H1896" s="334" t="s">
        <v>250</v>
      </c>
      <c r="I1896" s="335"/>
      <c r="J1896" s="336"/>
      <c r="K1896" s="33">
        <f>K1894/I11</f>
        <v>2405.0427701517192</v>
      </c>
      <c r="L1896" s="4"/>
    </row>
    <row r="1897" spans="1:14" ht="20.100000000000001" customHeight="1" thickBot="1" x14ac:dyDescent="0.3">
      <c r="A1897" s="25" t="s">
        <v>2</v>
      </c>
      <c r="B1897" s="25" t="s">
        <v>2</v>
      </c>
      <c r="C1897" s="25" t="s">
        <v>2</v>
      </c>
      <c r="D1897" s="25" t="s">
        <v>2</v>
      </c>
      <c r="E1897" s="25" t="s">
        <v>2</v>
      </c>
      <c r="F1897" s="25" t="s">
        <v>2</v>
      </c>
      <c r="G1897" s="32" t="s">
        <v>2</v>
      </c>
      <c r="H1897" s="334" t="s">
        <v>251</v>
      </c>
      <c r="I1897" s="335"/>
      <c r="J1897" s="336"/>
      <c r="K1897" s="33">
        <v>2561411.5499999998</v>
      </c>
      <c r="L1897" s="4"/>
    </row>
    <row r="1898" spans="1:14" ht="20.100000000000001" customHeight="1" thickBot="1" x14ac:dyDescent="0.3">
      <c r="A1898" s="25" t="s">
        <v>2</v>
      </c>
      <c r="B1898" s="25" t="s">
        <v>2</v>
      </c>
      <c r="C1898" s="25" t="s">
        <v>2</v>
      </c>
      <c r="D1898" s="25" t="s">
        <v>2</v>
      </c>
      <c r="E1898" s="25" t="s">
        <v>2</v>
      </c>
      <c r="F1898" s="25" t="s">
        <v>2</v>
      </c>
      <c r="G1898" s="32" t="s">
        <v>2</v>
      </c>
      <c r="H1898" s="334" t="s">
        <v>252</v>
      </c>
      <c r="I1898" s="335"/>
      <c r="J1898" s="336"/>
      <c r="K1898" s="33">
        <f>K1892-K1897</f>
        <v>620303.74910000013</v>
      </c>
      <c r="L1898" s="4"/>
      <c r="M1898" s="187">
        <v>2634851.86</v>
      </c>
    </row>
    <row r="1899" spans="1:14" s="6" customFormat="1" ht="8.1" customHeight="1" x14ac:dyDescent="0.25">
      <c r="A1899" s="25"/>
      <c r="B1899" s="25"/>
      <c r="C1899" s="25"/>
      <c r="D1899" s="25"/>
      <c r="E1899" s="25"/>
      <c r="F1899" s="25"/>
      <c r="G1899" s="32"/>
      <c r="H1899" s="34"/>
      <c r="I1899" s="34"/>
      <c r="J1899" s="34"/>
      <c r="K1899" s="35"/>
      <c r="L1899" s="4"/>
    </row>
    <row r="1900" spans="1:14" ht="30" customHeight="1" x14ac:dyDescent="0.25">
      <c r="A1900" s="333" t="s">
        <v>333</v>
      </c>
      <c r="B1900" s="332"/>
      <c r="C1900" s="332"/>
      <c r="D1900" s="332"/>
      <c r="E1900" s="332"/>
      <c r="F1900" s="332"/>
      <c r="G1900" s="332"/>
      <c r="H1900" s="332"/>
      <c r="I1900" s="332"/>
      <c r="J1900" s="332"/>
      <c r="K1900" s="332"/>
    </row>
    <row r="1901" spans="1:14" s="6" customFormat="1" ht="8.1" customHeight="1" x14ac:dyDescent="0.25">
      <c r="A1901" s="36"/>
      <c r="B1901" s="25"/>
      <c r="C1901" s="25"/>
      <c r="D1901" s="25"/>
      <c r="E1901" s="25"/>
      <c r="F1901" s="25"/>
      <c r="G1901" s="25"/>
      <c r="H1901" s="25"/>
      <c r="I1901" s="25"/>
      <c r="J1901" s="25"/>
      <c r="K1901" s="25"/>
    </row>
    <row r="1902" spans="1:14" ht="15" customHeight="1" x14ac:dyDescent="0.25">
      <c r="A1902" s="332" t="s">
        <v>253</v>
      </c>
      <c r="B1902" s="332"/>
      <c r="C1902" s="332"/>
      <c r="D1902" s="332"/>
      <c r="E1902" s="332"/>
      <c r="F1902" s="332"/>
      <c r="G1902" s="332"/>
      <c r="H1902" s="332"/>
      <c r="I1902" s="332"/>
      <c r="J1902" s="332"/>
      <c r="K1902" s="332"/>
    </row>
    <row r="1903" spans="1:14" s="6" customFormat="1" ht="8.1" customHeight="1" x14ac:dyDescent="0.25">
      <c r="A1903" s="25"/>
      <c r="B1903" s="25"/>
      <c r="C1903" s="25"/>
      <c r="D1903" s="25"/>
      <c r="E1903" s="25"/>
      <c r="F1903" s="25"/>
      <c r="G1903" s="25"/>
      <c r="H1903" s="25"/>
      <c r="I1903" s="25"/>
      <c r="J1903" s="25"/>
      <c r="K1903" s="25"/>
    </row>
    <row r="1904" spans="1:14" ht="15" customHeight="1" x14ac:dyDescent="0.25">
      <c r="A1904" s="332" t="s">
        <v>254</v>
      </c>
      <c r="B1904" s="332"/>
      <c r="C1904" s="332"/>
      <c r="D1904" s="332"/>
      <c r="E1904" s="332"/>
      <c r="F1904" s="332"/>
      <c r="G1904" s="332"/>
      <c r="H1904" s="332"/>
      <c r="I1904" s="332"/>
      <c r="J1904" s="332"/>
      <c r="K1904" s="332"/>
    </row>
    <row r="1905" spans="1:11" s="6" customFormat="1" ht="8.1" customHeight="1" x14ac:dyDescent="0.25">
      <c r="A1905" s="25"/>
      <c r="B1905" s="25"/>
      <c r="C1905" s="25"/>
      <c r="D1905" s="25"/>
      <c r="E1905" s="25"/>
      <c r="F1905" s="25"/>
      <c r="G1905" s="25"/>
      <c r="H1905" s="25"/>
      <c r="I1905" s="25"/>
      <c r="J1905" s="25"/>
      <c r="K1905" s="25"/>
    </row>
    <row r="1906" spans="1:11" ht="15" customHeight="1" x14ac:dyDescent="0.25">
      <c r="A1906" s="332" t="s">
        <v>255</v>
      </c>
      <c r="B1906" s="332"/>
      <c r="C1906" s="332"/>
      <c r="D1906" s="332"/>
      <c r="E1906" s="332"/>
      <c r="F1906" s="332"/>
      <c r="G1906" s="332"/>
      <c r="H1906" s="332"/>
      <c r="I1906" s="332"/>
      <c r="J1906" s="332"/>
      <c r="K1906" s="332"/>
    </row>
    <row r="1907" spans="1:11" s="6" customFormat="1" ht="8.1" customHeight="1" x14ac:dyDescent="0.25">
      <c r="A1907" s="25"/>
      <c r="B1907" s="25"/>
      <c r="C1907" s="25"/>
      <c r="D1907" s="25"/>
      <c r="E1907" s="25"/>
      <c r="F1907" s="25"/>
      <c r="G1907" s="25"/>
      <c r="H1907" s="25"/>
      <c r="I1907" s="25"/>
      <c r="J1907" s="25"/>
      <c r="K1907" s="25"/>
    </row>
    <row r="1908" spans="1:11" ht="15" customHeight="1" x14ac:dyDescent="0.25">
      <c r="A1908" s="332" t="s">
        <v>256</v>
      </c>
      <c r="B1908" s="332"/>
      <c r="C1908" s="332"/>
      <c r="D1908" s="332"/>
      <c r="E1908" s="332"/>
      <c r="F1908" s="332"/>
      <c r="G1908" s="332"/>
      <c r="H1908" s="332"/>
      <c r="I1908" s="332"/>
      <c r="J1908" s="332"/>
      <c r="K1908" s="332"/>
    </row>
    <row r="1909" spans="1:11" ht="15.75" thickBot="1" x14ac:dyDescent="0.3">
      <c r="A1909" s="25"/>
      <c r="B1909" s="25"/>
      <c r="C1909" s="25"/>
      <c r="D1909" s="25"/>
      <c r="E1909" s="25"/>
      <c r="F1909" s="25"/>
      <c r="G1909" s="25"/>
      <c r="H1909" s="25"/>
      <c r="I1909" s="25"/>
      <c r="J1909" s="25"/>
      <c r="K1909" s="25"/>
    </row>
    <row r="1910" spans="1:11" ht="16.5" thickBot="1" x14ac:dyDescent="0.3">
      <c r="A1910" s="338" t="s">
        <v>1670</v>
      </c>
      <c r="B1910" s="339"/>
      <c r="C1910" s="339"/>
      <c r="D1910" s="339"/>
      <c r="E1910" s="339"/>
      <c r="F1910" s="339"/>
      <c r="G1910" s="339"/>
      <c r="H1910" s="339"/>
      <c r="I1910" s="339"/>
      <c r="J1910" s="339"/>
      <c r="K1910" s="340"/>
    </row>
    <row r="1911" spans="1:11" x14ac:dyDescent="0.25">
      <c r="A1911" s="25"/>
      <c r="B1911" s="25"/>
      <c r="C1911" s="25"/>
      <c r="D1911" s="25"/>
      <c r="E1911" s="25"/>
      <c r="F1911" s="25"/>
      <c r="G1911" s="25"/>
      <c r="H1911" s="25"/>
      <c r="I1911" s="25"/>
      <c r="J1911" s="25"/>
      <c r="K1911" s="25"/>
    </row>
    <row r="1912" spans="1:11" x14ac:dyDescent="0.25">
      <c r="A1912" s="25"/>
      <c r="B1912" s="25"/>
      <c r="C1912" s="25"/>
      <c r="D1912" s="25"/>
      <c r="E1912" s="25"/>
      <c r="F1912" s="25"/>
      <c r="G1912" s="25"/>
      <c r="H1912" s="25"/>
      <c r="I1912" s="25"/>
      <c r="J1912" s="25"/>
      <c r="K1912" s="25"/>
    </row>
    <row r="1913" spans="1:11" x14ac:dyDescent="0.25">
      <c r="A1913" s="25"/>
      <c r="B1913" s="25"/>
      <c r="C1913" s="25"/>
      <c r="D1913" s="25"/>
      <c r="E1913" s="25"/>
      <c r="F1913" s="25"/>
      <c r="G1913" s="25"/>
      <c r="H1913" s="25"/>
      <c r="I1913" s="25"/>
      <c r="J1913" s="25"/>
      <c r="K1913" s="25"/>
    </row>
    <row r="1914" spans="1:11" x14ac:dyDescent="0.25">
      <c r="A1914" s="25"/>
      <c r="B1914" s="25"/>
      <c r="C1914" s="25"/>
      <c r="D1914" s="25"/>
      <c r="E1914" s="25"/>
      <c r="F1914" s="25"/>
      <c r="G1914" s="25"/>
      <c r="H1914" s="25"/>
      <c r="I1914" s="25"/>
      <c r="J1914" s="25"/>
      <c r="K1914" s="25"/>
    </row>
    <row r="1915" spans="1:11" x14ac:dyDescent="0.25">
      <c r="A1915" s="25"/>
      <c r="B1915" s="25"/>
      <c r="C1915" s="25"/>
      <c r="D1915" s="25"/>
      <c r="E1915" s="25"/>
      <c r="F1915" s="25"/>
      <c r="G1915" s="25"/>
      <c r="H1915" s="25"/>
      <c r="I1915" s="25"/>
      <c r="J1915" s="25"/>
      <c r="K1915" s="25"/>
    </row>
    <row r="1916" spans="1:11" x14ac:dyDescent="0.25">
      <c r="A1916" s="25"/>
      <c r="B1916" s="25"/>
      <c r="C1916" s="25"/>
      <c r="D1916" s="25"/>
      <c r="E1916" s="25"/>
      <c r="F1916" s="25"/>
      <c r="G1916" s="25"/>
      <c r="H1916" s="25"/>
      <c r="I1916" s="25"/>
      <c r="J1916" s="25"/>
      <c r="K1916" s="25"/>
    </row>
    <row r="1917" spans="1:11" x14ac:dyDescent="0.25">
      <c r="A1917" s="25"/>
      <c r="B1917" s="25"/>
      <c r="C1917" s="25"/>
      <c r="D1917" s="25"/>
      <c r="E1917" s="25"/>
      <c r="F1917" s="25"/>
      <c r="G1917" s="25"/>
      <c r="H1917" s="25"/>
      <c r="I1917" s="25"/>
      <c r="J1917" s="25"/>
      <c r="K1917" s="25"/>
    </row>
    <row r="1918" spans="1:11" x14ac:dyDescent="0.25">
      <c r="A1918" s="25"/>
      <c r="B1918" s="25"/>
      <c r="C1918" s="25"/>
      <c r="D1918" s="25"/>
      <c r="E1918" s="25"/>
      <c r="F1918" s="25"/>
      <c r="G1918" s="25"/>
      <c r="H1918" s="25"/>
      <c r="I1918" s="25"/>
      <c r="J1918" s="25"/>
      <c r="K1918" s="25"/>
    </row>
    <row r="1919" spans="1:11" x14ac:dyDescent="0.25">
      <c r="A1919" s="25"/>
      <c r="B1919" s="25"/>
      <c r="C1919" s="25"/>
      <c r="D1919" s="25"/>
      <c r="E1919" s="25"/>
      <c r="F1919" s="25"/>
      <c r="G1919" s="25"/>
      <c r="H1919" s="25"/>
      <c r="I1919" s="25"/>
      <c r="J1919" s="25"/>
      <c r="K1919" s="25"/>
    </row>
    <row r="1920" spans="1:11" x14ac:dyDescent="0.25">
      <c r="A1920" s="25"/>
      <c r="B1920" s="25"/>
      <c r="C1920" s="25"/>
      <c r="D1920" s="25"/>
      <c r="E1920" s="25"/>
      <c r="F1920" s="25"/>
      <c r="G1920" s="25"/>
      <c r="H1920" s="25"/>
      <c r="I1920" s="25"/>
      <c r="J1920" s="25"/>
      <c r="K1920" s="25"/>
    </row>
    <row r="1921" spans="1:11" x14ac:dyDescent="0.25">
      <c r="A1921" s="25"/>
      <c r="B1921" s="25"/>
      <c r="C1921" s="25"/>
      <c r="D1921" s="25"/>
      <c r="E1921" s="25"/>
      <c r="F1921" s="25"/>
      <c r="G1921" s="25"/>
      <c r="H1921" s="25"/>
      <c r="I1921" s="25"/>
      <c r="J1921" s="25"/>
      <c r="K1921" s="25"/>
    </row>
    <row r="1922" spans="1:11" x14ac:dyDescent="0.25">
      <c r="A1922" s="25"/>
      <c r="B1922" s="25"/>
      <c r="C1922" s="25"/>
      <c r="D1922" s="25"/>
      <c r="E1922" s="25"/>
      <c r="F1922" s="25"/>
      <c r="G1922" s="25"/>
      <c r="H1922" s="25"/>
      <c r="I1922" s="25"/>
      <c r="J1922" s="25"/>
      <c r="K1922" s="25"/>
    </row>
    <row r="1923" spans="1:11" x14ac:dyDescent="0.25">
      <c r="A1923" s="25"/>
      <c r="B1923" s="25"/>
      <c r="C1923" s="25"/>
      <c r="D1923" s="25"/>
      <c r="E1923" s="25"/>
      <c r="F1923" s="25"/>
      <c r="G1923" s="25"/>
      <c r="H1923" s="25"/>
      <c r="I1923" s="25"/>
      <c r="J1923" s="25"/>
      <c r="K1923" s="25"/>
    </row>
    <row r="1924" spans="1:11" x14ac:dyDescent="0.25">
      <c r="A1924" s="25"/>
      <c r="B1924" s="25"/>
      <c r="C1924" s="25"/>
      <c r="D1924" s="25"/>
      <c r="E1924" s="25"/>
      <c r="F1924" s="25"/>
      <c r="G1924" s="25"/>
      <c r="H1924" s="25"/>
      <c r="I1924" s="25"/>
      <c r="J1924" s="25"/>
      <c r="K1924" s="25"/>
    </row>
    <row r="1925" spans="1:11" x14ac:dyDescent="0.25">
      <c r="A1925" s="25"/>
      <c r="B1925" s="25"/>
      <c r="C1925" s="25"/>
      <c r="D1925" s="25"/>
      <c r="E1925" s="25"/>
      <c r="F1925" s="25"/>
      <c r="G1925" s="25"/>
      <c r="H1925" s="25"/>
      <c r="I1925" s="25"/>
      <c r="J1925" s="25"/>
      <c r="K1925" s="25"/>
    </row>
    <row r="1926" spans="1:11" x14ac:dyDescent="0.25">
      <c r="A1926" s="25"/>
      <c r="B1926" s="25"/>
      <c r="C1926" s="25"/>
      <c r="D1926" s="25"/>
      <c r="E1926" s="25"/>
      <c r="F1926" s="25"/>
      <c r="G1926" s="25"/>
      <c r="H1926" s="25"/>
      <c r="I1926" s="25"/>
      <c r="J1926" s="25"/>
      <c r="K1926" s="25"/>
    </row>
    <row r="1927" spans="1:11" x14ac:dyDescent="0.25">
      <c r="A1927" s="25"/>
      <c r="B1927" s="25"/>
      <c r="C1927" s="25"/>
      <c r="D1927" s="25"/>
      <c r="E1927" s="25"/>
      <c r="F1927" s="25"/>
      <c r="G1927" s="25"/>
      <c r="H1927" s="25"/>
      <c r="I1927" s="25"/>
      <c r="J1927" s="25"/>
      <c r="K1927" s="25"/>
    </row>
    <row r="1928" spans="1:11" x14ac:dyDescent="0.25">
      <c r="A1928" s="25"/>
      <c r="B1928" s="25"/>
      <c r="C1928" s="25"/>
      <c r="D1928" s="25"/>
      <c r="E1928" s="25"/>
      <c r="F1928" s="25"/>
      <c r="G1928" s="25"/>
      <c r="H1928" s="25"/>
      <c r="I1928" s="25"/>
      <c r="J1928" s="25"/>
      <c r="K1928" s="25"/>
    </row>
    <row r="1929" spans="1:11" x14ac:dyDescent="0.25">
      <c r="A1929" s="25"/>
      <c r="B1929" s="25"/>
      <c r="C1929" s="25"/>
      <c r="D1929" s="25"/>
      <c r="E1929" s="25"/>
      <c r="F1929" s="25"/>
      <c r="G1929" s="25"/>
      <c r="H1929" s="25"/>
      <c r="I1929" s="25"/>
      <c r="J1929" s="25"/>
      <c r="K1929" s="25"/>
    </row>
    <row r="1930" spans="1:11" x14ac:dyDescent="0.25">
      <c r="A1930" s="25"/>
      <c r="B1930" s="25"/>
      <c r="C1930" s="25"/>
      <c r="D1930" s="25"/>
      <c r="E1930" s="25"/>
      <c r="F1930" s="25"/>
      <c r="G1930" s="25"/>
      <c r="H1930" s="25"/>
      <c r="I1930" s="25"/>
      <c r="J1930" s="25"/>
      <c r="K1930" s="25"/>
    </row>
    <row r="1931" spans="1:11" x14ac:dyDescent="0.25">
      <c r="A1931" s="25"/>
      <c r="B1931" s="25"/>
      <c r="C1931" s="25"/>
      <c r="D1931" s="25"/>
      <c r="E1931" s="25"/>
      <c r="F1931" s="25"/>
      <c r="G1931" s="25"/>
      <c r="H1931" s="25"/>
      <c r="I1931" s="25"/>
      <c r="J1931" s="25"/>
      <c r="K1931" s="25"/>
    </row>
    <row r="1932" spans="1:11" x14ac:dyDescent="0.25">
      <c r="A1932" s="25"/>
      <c r="B1932" s="25"/>
      <c r="C1932" s="25"/>
      <c r="D1932" s="25"/>
      <c r="E1932" s="25"/>
      <c r="F1932" s="25"/>
      <c r="G1932" s="25"/>
      <c r="H1932" s="25"/>
      <c r="I1932" s="25"/>
      <c r="J1932" s="25"/>
      <c r="K1932" s="25"/>
    </row>
    <row r="1933" spans="1:11" x14ac:dyDescent="0.25">
      <c r="A1933" s="25"/>
      <c r="B1933" s="25"/>
      <c r="C1933" s="25"/>
      <c r="D1933" s="25"/>
      <c r="E1933" s="25"/>
      <c r="F1933" s="25"/>
      <c r="G1933" s="25"/>
      <c r="H1933" s="25"/>
      <c r="I1933" s="25"/>
      <c r="J1933" s="25"/>
      <c r="K1933" s="25"/>
    </row>
    <row r="1934" spans="1:11" x14ac:dyDescent="0.25">
      <c r="A1934" s="25"/>
      <c r="B1934" s="25"/>
      <c r="C1934" s="25"/>
      <c r="D1934" s="25"/>
      <c r="E1934" s="25"/>
      <c r="F1934" s="25"/>
      <c r="G1934" s="25"/>
      <c r="H1934" s="25"/>
      <c r="I1934" s="25"/>
      <c r="J1934" s="25"/>
      <c r="K1934" s="25"/>
    </row>
    <row r="1935" spans="1:11" x14ac:dyDescent="0.25">
      <c r="A1935" s="25"/>
      <c r="B1935" s="25"/>
      <c r="C1935" s="25"/>
      <c r="D1935" s="25"/>
      <c r="E1935" s="25"/>
      <c r="F1935" s="25"/>
      <c r="G1935" s="25"/>
      <c r="H1935" s="25"/>
      <c r="I1935" s="25"/>
      <c r="J1935" s="25"/>
      <c r="K1935" s="25"/>
    </row>
    <row r="1936" spans="1:11" x14ac:dyDescent="0.25">
      <c r="A1936" s="25"/>
      <c r="B1936" s="25"/>
      <c r="C1936" s="25"/>
      <c r="D1936" s="25"/>
      <c r="E1936" s="25"/>
      <c r="F1936" s="25"/>
      <c r="G1936" s="25"/>
      <c r="H1936" s="25"/>
      <c r="I1936" s="25"/>
      <c r="J1936" s="25"/>
      <c r="K1936" s="25"/>
    </row>
    <row r="1937" spans="1:11" x14ac:dyDescent="0.25">
      <c r="A1937" s="25"/>
      <c r="B1937" s="25"/>
      <c r="C1937" s="25"/>
      <c r="D1937" s="25"/>
      <c r="E1937" s="25"/>
      <c r="F1937" s="25"/>
      <c r="G1937" s="25"/>
      <c r="H1937" s="25"/>
      <c r="I1937" s="25"/>
      <c r="J1937" s="25"/>
      <c r="K1937" s="25"/>
    </row>
    <row r="1938" spans="1:11" x14ac:dyDescent="0.25">
      <c r="A1938" s="25"/>
      <c r="B1938" s="25"/>
      <c r="C1938" s="25"/>
      <c r="D1938" s="25"/>
      <c r="E1938" s="25"/>
      <c r="F1938" s="25"/>
      <c r="G1938" s="25"/>
      <c r="H1938" s="25"/>
      <c r="I1938" s="25"/>
      <c r="J1938" s="25"/>
      <c r="K1938" s="25"/>
    </row>
    <row r="1939" spans="1:11" x14ac:dyDescent="0.25">
      <c r="A1939" s="25"/>
      <c r="B1939" s="25"/>
      <c r="C1939" s="25"/>
      <c r="D1939" s="25"/>
      <c r="E1939" s="25"/>
      <c r="F1939" s="25"/>
      <c r="G1939" s="25"/>
      <c r="H1939" s="25"/>
      <c r="I1939" s="25"/>
      <c r="J1939" s="25"/>
      <c r="K1939" s="25"/>
    </row>
    <row r="1940" spans="1:11" x14ac:dyDescent="0.25">
      <c r="A1940" s="25"/>
      <c r="B1940" s="25"/>
      <c r="C1940" s="25"/>
      <c r="D1940" s="25"/>
      <c r="E1940" s="25"/>
      <c r="F1940" s="25"/>
      <c r="G1940" s="25"/>
      <c r="H1940" s="25"/>
      <c r="I1940" s="25"/>
      <c r="J1940" s="25"/>
      <c r="K1940" s="25"/>
    </row>
    <row r="1941" spans="1:11" x14ac:dyDescent="0.25">
      <c r="A1941" s="25"/>
      <c r="B1941" s="25"/>
      <c r="C1941" s="25"/>
      <c r="D1941" s="25"/>
      <c r="E1941" s="25"/>
      <c r="F1941" s="25"/>
      <c r="G1941" s="25"/>
      <c r="H1941" s="25"/>
      <c r="I1941" s="25"/>
      <c r="J1941" s="25"/>
      <c r="K1941" s="25"/>
    </row>
    <row r="1942" spans="1:11" x14ac:dyDescent="0.25">
      <c r="A1942" s="25"/>
      <c r="B1942" s="25"/>
      <c r="C1942" s="25"/>
      <c r="D1942" s="25"/>
      <c r="E1942" s="25"/>
      <c r="F1942" s="25"/>
      <c r="G1942" s="25"/>
      <c r="H1942" s="25"/>
      <c r="I1942" s="25"/>
      <c r="J1942" s="25"/>
      <c r="K1942" s="25"/>
    </row>
    <row r="1943" spans="1:11" x14ac:dyDescent="0.25">
      <c r="A1943" s="25"/>
      <c r="B1943" s="25"/>
      <c r="C1943" s="25"/>
      <c r="D1943" s="25"/>
      <c r="E1943" s="25"/>
      <c r="F1943" s="25"/>
      <c r="G1943" s="25"/>
      <c r="H1943" s="25"/>
      <c r="I1943" s="25"/>
      <c r="J1943" s="25"/>
      <c r="K1943" s="25"/>
    </row>
    <row r="1944" spans="1:11" x14ac:dyDescent="0.25">
      <c r="A1944" s="25"/>
      <c r="B1944" s="25"/>
      <c r="C1944" s="25"/>
      <c r="D1944" s="25"/>
      <c r="E1944" s="25"/>
      <c r="F1944" s="25"/>
      <c r="G1944" s="25"/>
      <c r="H1944" s="25"/>
      <c r="I1944" s="25"/>
      <c r="J1944" s="25"/>
      <c r="K1944" s="25"/>
    </row>
    <row r="1945" spans="1:11" x14ac:dyDescent="0.25">
      <c r="A1945" s="25"/>
      <c r="B1945" s="25"/>
      <c r="C1945" s="25"/>
      <c r="D1945" s="25"/>
      <c r="E1945" s="25"/>
      <c r="F1945" s="25"/>
      <c r="G1945" s="25"/>
      <c r="H1945" s="25"/>
      <c r="I1945" s="25"/>
      <c r="J1945" s="25"/>
      <c r="K1945" s="25"/>
    </row>
    <row r="1946" spans="1:11" x14ac:dyDescent="0.25">
      <c r="A1946" s="25"/>
      <c r="B1946" s="25"/>
      <c r="C1946" s="25"/>
      <c r="D1946" s="25"/>
      <c r="E1946" s="25"/>
      <c r="F1946" s="25"/>
      <c r="G1946" s="25"/>
      <c r="H1946" s="25"/>
      <c r="I1946" s="25"/>
      <c r="J1946" s="25"/>
      <c r="K1946" s="25"/>
    </row>
    <row r="1947" spans="1:11" x14ac:dyDescent="0.25">
      <c r="A1947" s="25"/>
      <c r="B1947" s="25"/>
      <c r="C1947" s="25"/>
      <c r="D1947" s="25"/>
      <c r="E1947" s="25"/>
      <c r="F1947" s="25"/>
      <c r="G1947" s="25"/>
      <c r="H1947" s="25"/>
      <c r="I1947" s="25"/>
      <c r="J1947" s="25"/>
      <c r="K1947" s="25"/>
    </row>
    <row r="1948" spans="1:11" x14ac:dyDescent="0.25">
      <c r="A1948" s="25"/>
      <c r="B1948" s="25"/>
      <c r="C1948" s="25"/>
      <c r="D1948" s="25"/>
      <c r="E1948" s="25"/>
      <c r="F1948" s="25"/>
      <c r="G1948" s="25"/>
      <c r="H1948" s="25"/>
      <c r="I1948" s="25"/>
      <c r="J1948" s="25"/>
      <c r="K1948" s="25"/>
    </row>
    <row r="1949" spans="1:11" x14ac:dyDescent="0.25">
      <c r="A1949" s="25"/>
      <c r="B1949" s="25"/>
      <c r="C1949" s="25"/>
      <c r="D1949" s="25"/>
      <c r="E1949" s="25"/>
      <c r="F1949" s="25"/>
      <c r="G1949" s="25"/>
      <c r="H1949" s="25"/>
      <c r="I1949" s="25"/>
      <c r="J1949" s="25"/>
      <c r="K1949" s="25"/>
    </row>
    <row r="1950" spans="1:11" x14ac:dyDescent="0.25">
      <c r="A1950" s="25"/>
      <c r="B1950" s="25"/>
      <c r="C1950" s="25"/>
      <c r="D1950" s="25"/>
      <c r="E1950" s="25"/>
      <c r="F1950" s="25"/>
      <c r="G1950" s="25"/>
      <c r="H1950" s="25"/>
      <c r="I1950" s="25"/>
      <c r="J1950" s="25"/>
      <c r="K1950" s="25"/>
    </row>
    <row r="1951" spans="1:11" x14ac:dyDescent="0.25">
      <c r="A1951" s="25"/>
      <c r="B1951" s="25"/>
      <c r="C1951" s="25"/>
      <c r="D1951" s="25"/>
      <c r="E1951" s="25"/>
      <c r="F1951" s="25"/>
      <c r="G1951" s="25"/>
      <c r="H1951" s="25"/>
      <c r="I1951" s="25"/>
      <c r="J1951" s="25"/>
      <c r="K1951" s="25"/>
    </row>
    <row r="1952" spans="1:11" x14ac:dyDescent="0.25">
      <c r="A1952" s="25"/>
      <c r="B1952" s="25"/>
      <c r="C1952" s="25"/>
      <c r="D1952" s="25"/>
      <c r="E1952" s="25"/>
      <c r="F1952" s="25"/>
      <c r="G1952" s="25"/>
      <c r="H1952" s="25"/>
      <c r="I1952" s="25"/>
      <c r="J1952" s="25"/>
      <c r="K1952" s="25"/>
    </row>
    <row r="1953" spans="1:11" x14ac:dyDescent="0.25">
      <c r="A1953" s="25"/>
      <c r="B1953" s="25"/>
      <c r="C1953" s="25"/>
      <c r="D1953" s="25"/>
      <c r="E1953" s="25"/>
      <c r="F1953" s="25"/>
      <c r="G1953" s="25"/>
      <c r="H1953" s="25"/>
      <c r="I1953" s="25"/>
      <c r="J1953" s="25"/>
      <c r="K1953" s="25"/>
    </row>
    <row r="1954" spans="1:11" x14ac:dyDescent="0.25">
      <c r="A1954" s="25"/>
      <c r="B1954" s="25"/>
      <c r="C1954" s="25"/>
      <c r="D1954" s="25"/>
      <c r="E1954" s="25"/>
      <c r="F1954" s="25"/>
      <c r="G1954" s="25"/>
      <c r="H1954" s="25"/>
      <c r="I1954" s="25"/>
      <c r="J1954" s="25"/>
      <c r="K1954" s="25"/>
    </row>
    <row r="1955" spans="1:11" x14ac:dyDescent="0.25">
      <c r="A1955" s="25"/>
      <c r="B1955" s="25"/>
      <c r="C1955" s="25"/>
      <c r="D1955" s="25"/>
      <c r="E1955" s="25"/>
      <c r="F1955" s="25"/>
      <c r="G1955" s="25"/>
      <c r="H1955" s="25"/>
      <c r="I1955" s="25"/>
      <c r="J1955" s="25"/>
      <c r="K1955" s="25"/>
    </row>
    <row r="1956" spans="1:11" x14ac:dyDescent="0.25">
      <c r="A1956" s="25"/>
      <c r="B1956" s="25"/>
      <c r="C1956" s="25"/>
      <c r="D1956" s="25"/>
      <c r="E1956" s="25"/>
      <c r="F1956" s="25"/>
      <c r="G1956" s="25"/>
      <c r="H1956" s="25"/>
      <c r="I1956" s="25"/>
      <c r="J1956" s="25"/>
      <c r="K1956" s="25"/>
    </row>
    <row r="1957" spans="1:11" x14ac:dyDescent="0.25">
      <c r="A1957" s="25"/>
      <c r="B1957" s="25"/>
      <c r="C1957" s="25"/>
      <c r="D1957" s="25"/>
      <c r="E1957" s="25"/>
      <c r="F1957" s="25"/>
      <c r="G1957" s="25"/>
      <c r="H1957" s="25"/>
      <c r="I1957" s="25"/>
      <c r="J1957" s="25"/>
      <c r="K1957" s="25"/>
    </row>
    <row r="1958" spans="1:11" x14ac:dyDescent="0.25">
      <c r="A1958" s="25"/>
      <c r="B1958" s="25"/>
      <c r="C1958" s="25"/>
      <c r="D1958" s="25"/>
      <c r="E1958" s="25"/>
      <c r="F1958" s="25"/>
      <c r="G1958" s="25"/>
      <c r="H1958" s="25"/>
      <c r="I1958" s="25"/>
      <c r="J1958" s="25"/>
      <c r="K1958" s="25"/>
    </row>
    <row r="1959" spans="1:11" x14ac:dyDescent="0.25">
      <c r="A1959" s="25"/>
      <c r="B1959" s="25"/>
      <c r="C1959" s="25"/>
      <c r="D1959" s="25"/>
      <c r="E1959" s="25"/>
      <c r="F1959" s="25"/>
      <c r="G1959" s="25"/>
      <c r="H1959" s="25"/>
      <c r="I1959" s="25"/>
      <c r="J1959" s="25"/>
      <c r="K1959" s="25"/>
    </row>
    <row r="1960" spans="1:11" x14ac:dyDescent="0.25">
      <c r="A1960" s="25"/>
      <c r="B1960" s="25"/>
      <c r="C1960" s="25"/>
      <c r="D1960" s="25"/>
      <c r="E1960" s="25"/>
      <c r="F1960" s="25"/>
      <c r="G1960" s="25"/>
      <c r="H1960" s="25"/>
      <c r="I1960" s="25"/>
      <c r="J1960" s="25"/>
      <c r="K1960" s="25"/>
    </row>
    <row r="1961" spans="1:11" x14ac:dyDescent="0.25">
      <c r="A1961" s="25"/>
      <c r="B1961" s="25"/>
      <c r="C1961" s="25"/>
      <c r="D1961" s="25"/>
      <c r="E1961" s="25"/>
      <c r="F1961" s="25"/>
      <c r="G1961" s="25"/>
      <c r="H1961" s="25"/>
      <c r="I1961" s="25"/>
      <c r="J1961" s="25"/>
      <c r="K1961" s="25"/>
    </row>
    <row r="1962" spans="1:11" x14ac:dyDescent="0.25">
      <c r="A1962" s="25"/>
      <c r="B1962" s="25"/>
      <c r="C1962" s="25"/>
      <c r="D1962" s="25"/>
      <c r="E1962" s="25"/>
      <c r="F1962" s="25"/>
      <c r="G1962" s="25"/>
      <c r="H1962" s="25"/>
      <c r="I1962" s="25"/>
      <c r="J1962" s="25"/>
      <c r="K1962" s="25"/>
    </row>
    <row r="1963" spans="1:11" x14ac:dyDescent="0.25">
      <c r="A1963" s="25"/>
      <c r="B1963" s="25"/>
      <c r="C1963" s="25"/>
      <c r="D1963" s="25"/>
      <c r="E1963" s="25"/>
      <c r="F1963" s="25"/>
      <c r="G1963" s="25"/>
      <c r="H1963" s="25"/>
      <c r="I1963" s="25"/>
      <c r="J1963" s="25"/>
      <c r="K1963" s="25"/>
    </row>
    <row r="1964" spans="1:11" x14ac:dyDescent="0.25">
      <c r="A1964" s="25"/>
      <c r="B1964" s="25"/>
      <c r="C1964" s="25"/>
      <c r="D1964" s="25"/>
      <c r="E1964" s="25"/>
      <c r="F1964" s="25"/>
      <c r="G1964" s="25"/>
      <c r="H1964" s="25"/>
      <c r="I1964" s="25"/>
      <c r="J1964" s="25"/>
      <c r="K1964" s="25"/>
    </row>
    <row r="1965" spans="1:11" x14ac:dyDescent="0.25">
      <c r="A1965" s="25"/>
      <c r="B1965" s="25"/>
      <c r="C1965" s="25"/>
      <c r="D1965" s="25"/>
      <c r="E1965" s="25"/>
      <c r="F1965" s="25"/>
      <c r="G1965" s="25"/>
      <c r="H1965" s="25"/>
      <c r="I1965" s="25"/>
      <c r="J1965" s="25"/>
      <c r="K1965" s="25"/>
    </row>
    <row r="1966" spans="1:11" x14ac:dyDescent="0.25">
      <c r="A1966" s="25"/>
      <c r="B1966" s="25"/>
      <c r="C1966" s="25"/>
      <c r="D1966" s="25"/>
      <c r="E1966" s="25"/>
      <c r="F1966" s="25"/>
      <c r="G1966" s="25"/>
      <c r="H1966" s="25"/>
      <c r="I1966" s="25"/>
      <c r="J1966" s="25"/>
      <c r="K1966" s="25"/>
    </row>
    <row r="1967" spans="1:11" x14ac:dyDescent="0.25">
      <c r="A1967" s="25"/>
      <c r="B1967" s="25"/>
      <c r="C1967" s="25"/>
      <c r="D1967" s="25"/>
      <c r="E1967" s="25"/>
      <c r="F1967" s="25"/>
      <c r="G1967" s="25"/>
      <c r="H1967" s="25"/>
      <c r="I1967" s="25"/>
      <c r="J1967" s="25"/>
      <c r="K1967" s="25"/>
    </row>
    <row r="1968" spans="1:11" x14ac:dyDescent="0.25">
      <c r="A1968" s="25"/>
      <c r="B1968" s="25"/>
      <c r="C1968" s="25"/>
      <c r="D1968" s="25"/>
      <c r="E1968" s="25"/>
      <c r="F1968" s="25"/>
      <c r="G1968" s="25"/>
      <c r="H1968" s="25"/>
      <c r="I1968" s="25"/>
      <c r="J1968" s="25"/>
      <c r="K1968" s="25"/>
    </row>
    <row r="1969" spans="1:11" x14ac:dyDescent="0.25">
      <c r="A1969" s="25"/>
      <c r="B1969" s="25"/>
      <c r="C1969" s="25"/>
      <c r="D1969" s="25"/>
      <c r="E1969" s="25"/>
      <c r="F1969" s="25"/>
      <c r="G1969" s="25"/>
      <c r="H1969" s="25"/>
      <c r="I1969" s="25"/>
      <c r="J1969" s="25"/>
      <c r="K1969" s="25"/>
    </row>
    <row r="1970" spans="1:11" x14ac:dyDescent="0.25">
      <c r="A1970" s="25"/>
      <c r="B1970" s="25"/>
      <c r="C1970" s="25"/>
      <c r="D1970" s="25"/>
      <c r="E1970" s="25"/>
      <c r="F1970" s="25"/>
      <c r="G1970" s="25"/>
      <c r="H1970" s="25"/>
      <c r="I1970" s="25"/>
      <c r="J1970" s="25"/>
      <c r="K1970" s="25"/>
    </row>
    <row r="1971" spans="1:11" x14ac:dyDescent="0.25">
      <c r="A1971" s="25"/>
      <c r="B1971" s="25"/>
      <c r="C1971" s="25"/>
      <c r="D1971" s="25"/>
      <c r="E1971" s="25"/>
      <c r="F1971" s="25"/>
      <c r="G1971" s="25"/>
      <c r="H1971" s="25"/>
      <c r="I1971" s="25"/>
      <c r="J1971" s="25"/>
      <c r="K1971" s="25"/>
    </row>
    <row r="1972" spans="1:11" x14ac:dyDescent="0.25">
      <c r="A1972" s="25"/>
      <c r="B1972" s="25"/>
      <c r="C1972" s="25"/>
      <c r="D1972" s="25"/>
      <c r="E1972" s="25"/>
      <c r="F1972" s="25"/>
      <c r="G1972" s="25"/>
      <c r="H1972" s="25"/>
      <c r="I1972" s="25"/>
      <c r="J1972" s="25"/>
      <c r="K1972" s="25"/>
    </row>
    <row r="1973" spans="1:11" x14ac:dyDescent="0.25">
      <c r="A1973" s="25"/>
      <c r="B1973" s="25"/>
      <c r="C1973" s="25"/>
      <c r="D1973" s="25"/>
      <c r="E1973" s="25"/>
      <c r="F1973" s="25"/>
      <c r="G1973" s="25"/>
      <c r="H1973" s="25"/>
      <c r="I1973" s="25"/>
      <c r="J1973" s="25"/>
      <c r="K1973" s="25"/>
    </row>
    <row r="1974" spans="1:11" x14ac:dyDescent="0.25">
      <c r="A1974" s="25"/>
      <c r="B1974" s="25"/>
      <c r="C1974" s="25"/>
      <c r="D1974" s="25"/>
      <c r="E1974" s="25"/>
      <c r="F1974" s="25"/>
      <c r="G1974" s="25"/>
      <c r="H1974" s="25"/>
      <c r="I1974" s="25"/>
      <c r="J1974" s="25"/>
      <c r="K1974" s="25"/>
    </row>
    <row r="1975" spans="1:11" x14ac:dyDescent="0.25">
      <c r="A1975" s="25"/>
      <c r="B1975" s="25"/>
      <c r="C1975" s="25"/>
      <c r="D1975" s="25"/>
      <c r="E1975" s="25"/>
      <c r="F1975" s="25"/>
      <c r="G1975" s="25"/>
      <c r="H1975" s="25"/>
      <c r="I1975" s="25"/>
      <c r="J1975" s="25"/>
      <c r="K1975" s="25"/>
    </row>
    <row r="1976" spans="1:11" x14ac:dyDescent="0.25">
      <c r="A1976" s="25"/>
      <c r="B1976" s="25"/>
      <c r="C1976" s="25"/>
      <c r="D1976" s="25"/>
      <c r="E1976" s="25"/>
      <c r="F1976" s="25"/>
      <c r="G1976" s="25"/>
      <c r="H1976" s="25"/>
      <c r="I1976" s="25"/>
      <c r="J1976" s="25"/>
      <c r="K1976" s="25"/>
    </row>
    <row r="1977" spans="1:11" x14ac:dyDescent="0.25">
      <c r="A1977" s="25"/>
      <c r="B1977" s="25"/>
      <c r="C1977" s="25"/>
      <c r="D1977" s="25"/>
      <c r="E1977" s="25"/>
      <c r="F1977" s="25"/>
      <c r="G1977" s="25"/>
      <c r="H1977" s="25"/>
      <c r="I1977" s="25"/>
      <c r="J1977" s="25"/>
      <c r="K1977" s="25"/>
    </row>
    <row r="1978" spans="1:11" x14ac:dyDescent="0.25">
      <c r="A1978" s="25"/>
      <c r="B1978" s="25"/>
      <c r="C1978" s="25"/>
      <c r="D1978" s="25"/>
      <c r="E1978" s="25"/>
      <c r="F1978" s="25"/>
      <c r="G1978" s="25"/>
      <c r="H1978" s="25"/>
      <c r="I1978" s="25"/>
      <c r="J1978" s="25"/>
      <c r="K1978" s="25"/>
    </row>
    <row r="1979" spans="1:11" x14ac:dyDescent="0.25">
      <c r="A1979" s="25"/>
      <c r="B1979" s="25"/>
      <c r="C1979" s="25"/>
      <c r="D1979" s="25"/>
      <c r="E1979" s="25"/>
      <c r="F1979" s="25"/>
      <c r="G1979" s="25"/>
      <c r="H1979" s="25"/>
      <c r="I1979" s="25"/>
      <c r="J1979" s="25"/>
      <c r="K1979" s="25"/>
    </row>
    <row r="1980" spans="1:11" x14ac:dyDescent="0.25">
      <c r="A1980" s="25"/>
      <c r="B1980" s="25"/>
      <c r="C1980" s="25"/>
      <c r="D1980" s="25"/>
      <c r="E1980" s="25"/>
      <c r="F1980" s="25"/>
      <c r="G1980" s="25"/>
      <c r="H1980" s="25"/>
      <c r="I1980" s="25"/>
      <c r="J1980" s="25"/>
      <c r="K1980" s="25"/>
    </row>
    <row r="1981" spans="1:11" x14ac:dyDescent="0.25">
      <c r="A1981" s="25"/>
      <c r="B1981" s="25"/>
      <c r="C1981" s="25"/>
      <c r="D1981" s="25"/>
      <c r="E1981" s="25"/>
      <c r="F1981" s="25"/>
      <c r="G1981" s="25"/>
      <c r="H1981" s="25"/>
      <c r="I1981" s="25"/>
      <c r="J1981" s="25"/>
      <c r="K1981" s="25"/>
    </row>
    <row r="1982" spans="1:11" x14ac:dyDescent="0.25">
      <c r="A1982" s="25"/>
      <c r="B1982" s="25"/>
      <c r="C1982" s="25"/>
      <c r="D1982" s="25"/>
      <c r="E1982" s="25"/>
      <c r="F1982" s="25"/>
      <c r="G1982" s="25"/>
      <c r="H1982" s="25"/>
      <c r="I1982" s="25"/>
      <c r="J1982" s="25"/>
      <c r="K1982" s="25"/>
    </row>
    <row r="1983" spans="1:11" x14ac:dyDescent="0.25">
      <c r="A1983" s="25"/>
      <c r="B1983" s="25"/>
      <c r="C1983" s="25"/>
      <c r="D1983" s="25"/>
      <c r="E1983" s="25"/>
      <c r="F1983" s="25"/>
      <c r="G1983" s="25"/>
      <c r="H1983" s="25"/>
      <c r="I1983" s="25"/>
      <c r="J1983" s="25"/>
      <c r="K1983" s="25"/>
    </row>
    <row r="1984" spans="1:11" x14ac:dyDescent="0.25">
      <c r="A1984" s="25"/>
      <c r="B1984" s="25"/>
      <c r="C1984" s="25"/>
      <c r="D1984" s="25"/>
      <c r="E1984" s="25"/>
      <c r="F1984" s="25"/>
      <c r="G1984" s="25"/>
      <c r="H1984" s="25"/>
      <c r="I1984" s="25"/>
      <c r="J1984" s="25"/>
      <c r="K1984" s="25"/>
    </row>
    <row r="1985" spans="1:11" x14ac:dyDescent="0.25">
      <c r="A1985" s="25"/>
      <c r="B1985" s="25"/>
      <c r="C1985" s="25"/>
      <c r="D1985" s="25"/>
      <c r="E1985" s="25"/>
      <c r="F1985" s="25"/>
      <c r="G1985" s="25"/>
      <c r="H1985" s="25"/>
      <c r="I1985" s="25"/>
      <c r="J1985" s="25"/>
      <c r="K1985" s="25"/>
    </row>
    <row r="1986" spans="1:11" x14ac:dyDescent="0.25">
      <c r="A1986" s="25"/>
      <c r="B1986" s="25"/>
      <c r="C1986" s="25"/>
      <c r="D1986" s="25"/>
      <c r="E1986" s="25"/>
      <c r="F1986" s="25"/>
      <c r="G1986" s="25"/>
      <c r="H1986" s="25"/>
      <c r="I1986" s="25"/>
      <c r="J1986" s="25"/>
      <c r="K1986" s="25"/>
    </row>
    <row r="1987" spans="1:11" x14ac:dyDescent="0.25">
      <c r="A1987" s="25"/>
      <c r="B1987" s="25"/>
      <c r="C1987" s="25"/>
      <c r="D1987" s="25"/>
      <c r="E1987" s="25"/>
      <c r="F1987" s="25"/>
      <c r="G1987" s="25"/>
      <c r="H1987" s="25"/>
      <c r="I1987" s="25"/>
      <c r="J1987" s="25"/>
      <c r="K1987" s="25"/>
    </row>
    <row r="1988" spans="1:11" x14ac:dyDescent="0.25">
      <c r="A1988" s="25"/>
      <c r="B1988" s="25"/>
      <c r="C1988" s="25"/>
      <c r="D1988" s="25"/>
      <c r="E1988" s="25"/>
      <c r="F1988" s="25"/>
      <c r="G1988" s="25"/>
      <c r="H1988" s="25"/>
      <c r="I1988" s="25"/>
      <c r="J1988" s="25"/>
      <c r="K1988" s="25"/>
    </row>
    <row r="1989" spans="1:11" x14ac:dyDescent="0.25">
      <c r="A1989" s="25"/>
      <c r="B1989" s="25"/>
      <c r="C1989" s="25"/>
      <c r="D1989" s="25"/>
      <c r="E1989" s="25"/>
      <c r="F1989" s="25"/>
      <c r="G1989" s="25"/>
      <c r="H1989" s="25"/>
      <c r="I1989" s="25"/>
      <c r="J1989" s="25"/>
      <c r="K1989" s="25"/>
    </row>
    <row r="1990" spans="1:11" x14ac:dyDescent="0.25">
      <c r="A1990" s="25"/>
      <c r="B1990" s="25"/>
      <c r="C1990" s="25"/>
      <c r="D1990" s="25"/>
      <c r="E1990" s="25"/>
      <c r="F1990" s="25"/>
      <c r="G1990" s="25"/>
      <c r="H1990" s="25"/>
      <c r="I1990" s="25"/>
      <c r="J1990" s="25"/>
      <c r="K1990" s="25"/>
    </row>
    <row r="1991" spans="1:11" x14ac:dyDescent="0.25">
      <c r="A1991" s="25"/>
      <c r="B1991" s="25"/>
      <c r="C1991" s="25"/>
      <c r="D1991" s="25"/>
      <c r="E1991" s="25"/>
      <c r="F1991" s="25"/>
      <c r="G1991" s="25"/>
      <c r="H1991" s="25"/>
      <c r="I1991" s="25"/>
      <c r="J1991" s="25"/>
      <c r="K1991" s="25"/>
    </row>
    <row r="1992" spans="1:11" x14ac:dyDescent="0.25">
      <c r="A1992" s="25"/>
      <c r="B1992" s="25"/>
      <c r="C1992" s="25"/>
      <c r="D1992" s="25"/>
      <c r="E1992" s="25"/>
      <c r="F1992" s="25"/>
      <c r="G1992" s="25"/>
      <c r="H1992" s="25"/>
      <c r="I1992" s="25"/>
      <c r="J1992" s="25"/>
      <c r="K1992" s="25"/>
    </row>
    <row r="1993" spans="1:11" x14ac:dyDescent="0.25">
      <c r="A1993" s="25"/>
      <c r="B1993" s="25"/>
      <c r="C1993" s="25"/>
      <c r="D1993" s="25"/>
      <c r="E1993" s="25"/>
      <c r="F1993" s="25"/>
      <c r="G1993" s="25"/>
      <c r="H1993" s="25"/>
      <c r="I1993" s="25"/>
      <c r="J1993" s="25"/>
      <c r="K1993" s="25"/>
    </row>
    <row r="1994" spans="1:11" x14ac:dyDescent="0.25">
      <c r="A1994" s="25"/>
      <c r="B1994" s="25"/>
      <c r="C1994" s="25"/>
      <c r="D1994" s="25"/>
      <c r="E1994" s="25"/>
      <c r="F1994" s="25"/>
      <c r="G1994" s="25"/>
      <c r="H1994" s="25"/>
      <c r="I1994" s="25"/>
      <c r="J1994" s="25"/>
      <c r="K1994" s="25"/>
    </row>
    <row r="1995" spans="1:11" x14ac:dyDescent="0.25">
      <c r="A1995" s="25"/>
      <c r="B1995" s="25"/>
      <c r="C1995" s="25"/>
      <c r="D1995" s="25"/>
      <c r="E1995" s="25"/>
      <c r="F1995" s="25"/>
      <c r="G1995" s="25"/>
      <c r="H1995" s="25"/>
      <c r="I1995" s="25"/>
      <c r="J1995" s="25"/>
      <c r="K1995" s="25"/>
    </row>
    <row r="1996" spans="1:11" x14ac:dyDescent="0.25">
      <c r="A1996" s="25"/>
      <c r="B1996" s="25"/>
      <c r="C1996" s="25"/>
      <c r="D1996" s="25"/>
      <c r="E1996" s="25"/>
      <c r="F1996" s="25"/>
      <c r="G1996" s="25"/>
      <c r="H1996" s="25"/>
      <c r="I1996" s="25"/>
      <c r="J1996" s="25"/>
      <c r="K1996" s="25"/>
    </row>
    <row r="1997" spans="1:11" x14ac:dyDescent="0.25">
      <c r="A1997" s="25"/>
      <c r="B1997" s="25"/>
      <c r="C1997" s="25"/>
      <c r="D1997" s="25"/>
      <c r="E1997" s="25"/>
      <c r="F1997" s="25"/>
      <c r="G1997" s="25"/>
      <c r="H1997" s="25"/>
      <c r="I1997" s="25"/>
      <c r="J1997" s="25"/>
      <c r="K1997" s="25"/>
    </row>
    <row r="1998" spans="1:11" x14ac:dyDescent="0.25">
      <c r="A1998" s="25"/>
      <c r="B1998" s="25"/>
      <c r="C1998" s="25"/>
      <c r="D1998" s="25"/>
      <c r="E1998" s="25"/>
      <c r="F1998" s="25"/>
      <c r="G1998" s="25"/>
      <c r="H1998" s="25"/>
      <c r="I1998" s="25"/>
      <c r="J1998" s="25"/>
      <c r="K1998" s="25"/>
    </row>
    <row r="1999" spans="1:11" x14ac:dyDescent="0.25">
      <c r="A1999" s="25"/>
      <c r="B1999" s="25"/>
      <c r="C1999" s="25"/>
      <c r="D1999" s="25"/>
      <c r="E1999" s="25"/>
      <c r="F1999" s="25"/>
      <c r="G1999" s="25"/>
      <c r="H1999" s="25"/>
      <c r="I1999" s="25"/>
      <c r="J1999" s="25"/>
      <c r="K1999" s="25"/>
    </row>
    <row r="2000" spans="1:11" x14ac:dyDescent="0.25">
      <c r="A2000" s="25"/>
      <c r="B2000" s="25"/>
      <c r="C2000" s="25"/>
      <c r="D2000" s="25"/>
      <c r="E2000" s="25"/>
      <c r="F2000" s="25"/>
      <c r="G2000" s="25"/>
      <c r="H2000" s="25"/>
      <c r="I2000" s="25"/>
      <c r="J2000" s="25"/>
      <c r="K2000" s="25"/>
    </row>
    <row r="2001" spans="1:11" x14ac:dyDescent="0.25">
      <c r="A2001" s="25"/>
      <c r="B2001" s="25"/>
      <c r="C2001" s="25"/>
      <c r="D2001" s="25"/>
      <c r="E2001" s="25"/>
      <c r="F2001" s="25"/>
      <c r="G2001" s="25"/>
      <c r="H2001" s="25"/>
      <c r="I2001" s="25"/>
      <c r="J2001" s="25"/>
      <c r="K2001" s="25"/>
    </row>
    <row r="2002" spans="1:11" x14ac:dyDescent="0.25">
      <c r="A2002" s="25"/>
      <c r="B2002" s="25"/>
      <c r="C2002" s="25"/>
      <c r="D2002" s="25"/>
      <c r="E2002" s="25"/>
      <c r="F2002" s="25"/>
      <c r="G2002" s="25"/>
      <c r="H2002" s="25"/>
      <c r="I2002" s="25"/>
      <c r="J2002" s="25"/>
      <c r="K2002" s="25"/>
    </row>
    <row r="2003" spans="1:11" x14ac:dyDescent="0.25">
      <c r="A2003" s="25"/>
      <c r="B2003" s="25"/>
      <c r="C2003" s="25"/>
      <c r="D2003" s="25"/>
      <c r="E2003" s="25"/>
      <c r="F2003" s="25"/>
      <c r="G2003" s="25"/>
      <c r="H2003" s="25"/>
      <c r="I2003" s="25"/>
      <c r="J2003" s="25"/>
      <c r="K2003" s="25"/>
    </row>
    <row r="2004" spans="1:11" x14ac:dyDescent="0.25">
      <c r="A2004" s="25"/>
      <c r="B2004" s="25"/>
      <c r="C2004" s="25"/>
      <c r="D2004" s="25"/>
      <c r="E2004" s="25"/>
      <c r="F2004" s="25"/>
      <c r="G2004" s="25"/>
      <c r="H2004" s="25"/>
      <c r="I2004" s="25"/>
      <c r="J2004" s="25"/>
      <c r="K2004" s="25"/>
    </row>
    <row r="2005" spans="1:11" x14ac:dyDescent="0.25">
      <c r="A2005" s="25"/>
      <c r="B2005" s="25"/>
      <c r="C2005" s="25"/>
      <c r="D2005" s="25"/>
      <c r="E2005" s="25"/>
      <c r="F2005" s="25"/>
      <c r="G2005" s="25"/>
      <c r="H2005" s="25"/>
      <c r="I2005" s="25"/>
      <c r="J2005" s="25"/>
      <c r="K2005" s="25"/>
    </row>
    <row r="2006" spans="1:11" x14ac:dyDescent="0.25">
      <c r="A2006" s="25"/>
      <c r="B2006" s="25"/>
      <c r="C2006" s="25"/>
      <c r="D2006" s="25"/>
      <c r="E2006" s="25"/>
      <c r="F2006" s="25"/>
      <c r="G2006" s="25"/>
      <c r="H2006" s="25"/>
      <c r="I2006" s="25"/>
      <c r="J2006" s="25"/>
      <c r="K2006" s="25"/>
    </row>
    <row r="2007" spans="1:11" x14ac:dyDescent="0.25">
      <c r="A2007" s="25"/>
      <c r="B2007" s="25"/>
      <c r="C2007" s="25"/>
      <c r="D2007" s="25"/>
      <c r="E2007" s="25"/>
      <c r="F2007" s="25"/>
      <c r="G2007" s="25"/>
      <c r="H2007" s="25"/>
      <c r="I2007" s="25"/>
      <c r="J2007" s="25"/>
      <c r="K2007" s="25"/>
    </row>
    <row r="2008" spans="1:11" x14ac:dyDescent="0.25">
      <c r="A2008" s="25"/>
      <c r="B2008" s="25"/>
      <c r="C2008" s="25"/>
      <c r="D2008" s="25"/>
      <c r="E2008" s="25"/>
      <c r="F2008" s="25"/>
      <c r="G2008" s="25"/>
      <c r="H2008" s="25"/>
      <c r="I2008" s="25"/>
      <c r="J2008" s="25"/>
      <c r="K2008" s="25"/>
    </row>
    <row r="2009" spans="1:11" x14ac:dyDescent="0.25">
      <c r="A2009" s="25"/>
      <c r="B2009" s="25"/>
      <c r="C2009" s="25"/>
      <c r="D2009" s="25"/>
      <c r="E2009" s="25"/>
      <c r="F2009" s="25"/>
      <c r="G2009" s="25"/>
      <c r="H2009" s="25"/>
      <c r="I2009" s="25"/>
      <c r="J2009" s="25"/>
      <c r="K2009" s="25"/>
    </row>
    <row r="2010" spans="1:11" x14ac:dyDescent="0.25">
      <c r="A2010" s="25"/>
      <c r="B2010" s="25"/>
      <c r="C2010" s="25"/>
      <c r="D2010" s="25"/>
      <c r="E2010" s="25"/>
      <c r="F2010" s="25"/>
      <c r="G2010" s="25"/>
      <c r="H2010" s="25"/>
      <c r="I2010" s="25"/>
      <c r="J2010" s="25"/>
      <c r="K2010" s="25"/>
    </row>
    <row r="2011" spans="1:11" x14ac:dyDescent="0.25">
      <c r="A2011" s="25"/>
      <c r="B2011" s="25"/>
      <c r="C2011" s="25"/>
      <c r="D2011" s="25"/>
      <c r="E2011" s="25"/>
      <c r="F2011" s="25"/>
      <c r="G2011" s="25"/>
      <c r="H2011" s="25"/>
      <c r="I2011" s="25"/>
      <c r="J2011" s="25"/>
      <c r="K2011" s="25"/>
    </row>
    <row r="2012" spans="1:11" x14ac:dyDescent="0.25">
      <c r="A2012" s="25"/>
      <c r="B2012" s="25"/>
      <c r="C2012" s="25"/>
      <c r="D2012" s="25"/>
      <c r="E2012" s="25"/>
      <c r="F2012" s="25"/>
      <c r="G2012" s="25"/>
      <c r="H2012" s="25"/>
      <c r="I2012" s="25"/>
      <c r="J2012" s="25"/>
      <c r="K2012" s="25"/>
    </row>
    <row r="2013" spans="1:11" x14ac:dyDescent="0.25">
      <c r="A2013" s="25"/>
      <c r="B2013" s="25"/>
      <c r="C2013" s="25"/>
      <c r="D2013" s="25"/>
      <c r="E2013" s="25"/>
      <c r="F2013" s="25"/>
      <c r="G2013" s="25"/>
      <c r="H2013" s="25"/>
      <c r="I2013" s="25"/>
      <c r="J2013" s="25"/>
      <c r="K2013" s="25"/>
    </row>
    <row r="2014" spans="1:11" x14ac:dyDescent="0.25">
      <c r="A2014" s="25"/>
      <c r="B2014" s="25"/>
      <c r="C2014" s="25"/>
      <c r="D2014" s="25"/>
      <c r="E2014" s="25"/>
      <c r="F2014" s="25"/>
      <c r="G2014" s="25"/>
      <c r="H2014" s="25"/>
      <c r="I2014" s="25"/>
      <c r="J2014" s="25"/>
      <c r="K2014" s="25"/>
    </row>
    <row r="2015" spans="1:11" x14ac:dyDescent="0.25">
      <c r="A2015" s="25"/>
      <c r="B2015" s="25"/>
      <c r="C2015" s="25"/>
      <c r="D2015" s="25"/>
      <c r="E2015" s="25"/>
      <c r="F2015" s="25"/>
      <c r="G2015" s="25"/>
      <c r="H2015" s="25"/>
      <c r="I2015" s="25"/>
      <c r="J2015" s="25"/>
      <c r="K2015" s="25"/>
    </row>
    <row r="2016" spans="1:11" x14ac:dyDescent="0.25">
      <c r="A2016" s="25"/>
      <c r="B2016" s="25"/>
      <c r="C2016" s="25"/>
      <c r="D2016" s="25"/>
      <c r="E2016" s="25"/>
      <c r="F2016" s="25"/>
      <c r="G2016" s="25"/>
      <c r="H2016" s="25"/>
      <c r="I2016" s="25"/>
      <c r="J2016" s="25"/>
      <c r="K2016" s="25"/>
    </row>
    <row r="2017" spans="1:11" x14ac:dyDescent="0.25">
      <c r="A2017" s="25"/>
      <c r="B2017" s="25"/>
      <c r="C2017" s="25"/>
      <c r="D2017" s="25"/>
      <c r="E2017" s="25"/>
      <c r="F2017" s="25"/>
      <c r="G2017" s="25"/>
      <c r="H2017" s="25"/>
      <c r="I2017" s="25"/>
      <c r="J2017" s="25"/>
      <c r="K2017" s="25"/>
    </row>
    <row r="2018" spans="1:11" x14ac:dyDescent="0.25">
      <c r="A2018" s="25"/>
      <c r="B2018" s="25"/>
      <c r="C2018" s="25"/>
      <c r="D2018" s="25"/>
      <c r="E2018" s="25"/>
      <c r="F2018" s="25"/>
      <c r="G2018" s="25"/>
      <c r="H2018" s="25"/>
      <c r="I2018" s="25"/>
      <c r="J2018" s="25"/>
      <c r="K2018" s="25"/>
    </row>
    <row r="2019" spans="1:11" x14ac:dyDescent="0.25">
      <c r="A2019" s="25"/>
      <c r="B2019" s="25"/>
      <c r="C2019" s="25"/>
      <c r="D2019" s="25"/>
      <c r="E2019" s="25"/>
      <c r="F2019" s="25"/>
      <c r="G2019" s="25"/>
      <c r="H2019" s="25"/>
      <c r="I2019" s="25"/>
      <c r="J2019" s="25"/>
      <c r="K2019" s="25"/>
    </row>
    <row r="2020" spans="1:11" x14ac:dyDescent="0.25">
      <c r="A2020" s="25"/>
      <c r="B2020" s="25"/>
      <c r="C2020" s="25"/>
      <c r="D2020" s="25"/>
      <c r="E2020" s="25"/>
      <c r="F2020" s="25"/>
      <c r="G2020" s="25"/>
      <c r="H2020" s="25"/>
      <c r="I2020" s="25"/>
      <c r="J2020" s="25"/>
      <c r="K2020" s="25"/>
    </row>
    <row r="2021" spans="1:11" x14ac:dyDescent="0.25">
      <c r="A2021" s="25"/>
      <c r="B2021" s="25"/>
      <c r="C2021" s="25"/>
      <c r="D2021" s="25"/>
      <c r="E2021" s="25"/>
      <c r="F2021" s="25"/>
      <c r="G2021" s="25"/>
      <c r="H2021" s="25"/>
      <c r="I2021" s="25"/>
      <c r="J2021" s="25"/>
      <c r="K2021" s="25"/>
    </row>
    <row r="2022" spans="1:11" x14ac:dyDescent="0.25">
      <c r="A2022" s="25"/>
      <c r="B2022" s="25"/>
      <c r="C2022" s="25"/>
      <c r="D2022" s="25"/>
      <c r="E2022" s="25"/>
      <c r="F2022" s="25"/>
      <c r="G2022" s="25"/>
      <c r="H2022" s="25"/>
      <c r="I2022" s="25"/>
      <c r="J2022" s="25"/>
      <c r="K2022" s="25"/>
    </row>
    <row r="2023" spans="1:11" x14ac:dyDescent="0.25">
      <c r="A2023" s="25"/>
      <c r="B2023" s="25"/>
      <c r="C2023" s="25"/>
      <c r="D2023" s="25"/>
      <c r="E2023" s="25"/>
      <c r="F2023" s="25"/>
      <c r="G2023" s="25"/>
      <c r="H2023" s="25"/>
      <c r="I2023" s="25"/>
      <c r="J2023" s="25"/>
      <c r="K2023" s="25"/>
    </row>
    <row r="2024" spans="1:11" x14ac:dyDescent="0.25">
      <c r="A2024" s="25"/>
      <c r="B2024" s="25"/>
      <c r="C2024" s="25"/>
      <c r="D2024" s="25"/>
      <c r="E2024" s="25"/>
      <c r="F2024" s="25"/>
      <c r="G2024" s="25"/>
      <c r="H2024" s="25"/>
      <c r="I2024" s="25"/>
      <c r="J2024" s="25"/>
      <c r="K2024" s="25"/>
    </row>
    <row r="2025" spans="1:11" x14ac:dyDescent="0.25">
      <c r="A2025" s="25"/>
      <c r="B2025" s="25"/>
      <c r="C2025" s="25"/>
      <c r="D2025" s="25"/>
      <c r="E2025" s="25"/>
      <c r="F2025" s="25"/>
      <c r="G2025" s="25"/>
      <c r="H2025" s="25"/>
      <c r="I2025" s="25"/>
      <c r="J2025" s="25"/>
      <c r="K2025" s="25"/>
    </row>
    <row r="2026" spans="1:11" x14ac:dyDescent="0.25">
      <c r="A2026" s="25"/>
      <c r="B2026" s="25"/>
      <c r="C2026" s="25"/>
      <c r="D2026" s="25"/>
      <c r="E2026" s="25"/>
      <c r="F2026" s="25"/>
      <c r="G2026" s="25"/>
      <c r="H2026" s="25"/>
      <c r="I2026" s="25"/>
      <c r="J2026" s="25"/>
      <c r="K2026" s="25"/>
    </row>
    <row r="2027" spans="1:11" x14ac:dyDescent="0.25">
      <c r="A2027" s="25"/>
      <c r="B2027" s="25"/>
      <c r="C2027" s="25"/>
      <c r="D2027" s="25"/>
      <c r="E2027" s="25"/>
      <c r="F2027" s="25"/>
      <c r="G2027" s="25"/>
      <c r="H2027" s="25"/>
      <c r="I2027" s="25"/>
      <c r="J2027" s="25"/>
      <c r="K2027" s="25"/>
    </row>
    <row r="2028" spans="1:11" x14ac:dyDescent="0.25">
      <c r="A2028" s="25"/>
      <c r="B2028" s="25"/>
      <c r="C2028" s="25"/>
      <c r="D2028" s="25"/>
      <c r="E2028" s="25"/>
      <c r="F2028" s="25"/>
      <c r="G2028" s="25"/>
      <c r="H2028" s="25"/>
      <c r="I2028" s="25"/>
      <c r="J2028" s="25"/>
      <c r="K2028" s="25"/>
    </row>
    <row r="2029" spans="1:11" x14ac:dyDescent="0.25">
      <c r="A2029" s="25"/>
      <c r="B2029" s="25"/>
      <c r="C2029" s="25"/>
      <c r="D2029" s="25"/>
      <c r="E2029" s="25"/>
      <c r="F2029" s="25"/>
      <c r="G2029" s="25"/>
      <c r="H2029" s="25"/>
      <c r="I2029" s="25"/>
      <c r="J2029" s="25"/>
      <c r="K2029" s="25"/>
    </row>
    <row r="2030" spans="1:11" x14ac:dyDescent="0.25">
      <c r="A2030" s="25"/>
      <c r="B2030" s="25"/>
      <c r="C2030" s="25"/>
      <c r="D2030" s="25"/>
      <c r="E2030" s="25"/>
      <c r="F2030" s="25"/>
      <c r="G2030" s="25"/>
      <c r="H2030" s="25"/>
      <c r="I2030" s="25"/>
      <c r="J2030" s="25"/>
      <c r="K2030" s="25"/>
    </row>
    <row r="2031" spans="1:11" x14ac:dyDescent="0.25">
      <c r="A2031" s="25"/>
      <c r="B2031" s="25"/>
      <c r="C2031" s="25"/>
      <c r="D2031" s="25"/>
      <c r="E2031" s="25"/>
      <c r="F2031" s="25"/>
      <c r="G2031" s="25"/>
      <c r="H2031" s="25"/>
      <c r="I2031" s="25"/>
      <c r="J2031" s="25"/>
      <c r="K2031" s="25"/>
    </row>
    <row r="2032" spans="1:11" x14ac:dyDescent="0.25">
      <c r="A2032" s="25"/>
      <c r="B2032" s="25"/>
      <c r="C2032" s="25"/>
      <c r="D2032" s="25"/>
      <c r="E2032" s="25"/>
      <c r="F2032" s="25"/>
      <c r="G2032" s="25"/>
      <c r="H2032" s="25"/>
      <c r="I2032" s="25"/>
      <c r="J2032" s="25"/>
      <c r="K2032" s="25"/>
    </row>
    <row r="2033" spans="1:11" x14ac:dyDescent="0.25">
      <c r="A2033" s="25"/>
      <c r="B2033" s="25"/>
      <c r="C2033" s="25"/>
      <c r="D2033" s="25"/>
      <c r="E2033" s="25"/>
      <c r="F2033" s="25"/>
      <c r="G2033" s="25"/>
      <c r="H2033" s="25"/>
      <c r="I2033" s="25"/>
      <c r="J2033" s="25"/>
      <c r="K2033" s="25"/>
    </row>
    <row r="2034" spans="1:11" x14ac:dyDescent="0.25">
      <c r="A2034" s="25"/>
      <c r="B2034" s="25"/>
      <c r="C2034" s="25"/>
      <c r="D2034" s="25"/>
      <c r="E2034" s="25"/>
      <c r="F2034" s="25"/>
      <c r="G2034" s="25"/>
      <c r="H2034" s="25"/>
      <c r="I2034" s="25"/>
      <c r="J2034" s="25"/>
      <c r="K2034" s="25"/>
    </row>
    <row r="2035" spans="1:11" x14ac:dyDescent="0.25">
      <c r="A2035" s="25"/>
      <c r="B2035" s="25"/>
      <c r="C2035" s="25"/>
      <c r="D2035" s="25"/>
      <c r="E2035" s="25"/>
      <c r="F2035" s="25"/>
      <c r="G2035" s="25"/>
      <c r="H2035" s="25"/>
      <c r="I2035" s="25"/>
      <c r="J2035" s="25"/>
      <c r="K2035" s="25"/>
    </row>
    <row r="2036" spans="1:11" x14ac:dyDescent="0.25">
      <c r="A2036" s="25"/>
      <c r="B2036" s="25"/>
      <c r="C2036" s="25"/>
      <c r="D2036" s="25"/>
      <c r="E2036" s="25"/>
      <c r="F2036" s="25"/>
      <c r="G2036" s="25"/>
      <c r="H2036" s="25"/>
      <c r="I2036" s="25"/>
      <c r="J2036" s="25"/>
      <c r="K2036" s="25"/>
    </row>
    <row r="2037" spans="1:11" x14ac:dyDescent="0.25">
      <c r="A2037" s="25"/>
      <c r="B2037" s="25"/>
      <c r="C2037" s="25"/>
      <c r="D2037" s="25"/>
      <c r="E2037" s="25"/>
      <c r="F2037" s="25"/>
      <c r="G2037" s="25"/>
      <c r="H2037" s="25"/>
      <c r="I2037" s="25"/>
      <c r="J2037" s="25"/>
      <c r="K2037" s="25"/>
    </row>
    <row r="2038" spans="1:11" x14ac:dyDescent="0.25">
      <c r="A2038" s="25"/>
      <c r="B2038" s="25"/>
      <c r="C2038" s="25"/>
      <c r="D2038" s="25"/>
      <c r="E2038" s="25"/>
      <c r="F2038" s="25"/>
      <c r="G2038" s="25"/>
      <c r="H2038" s="25"/>
      <c r="I2038" s="25"/>
      <c r="J2038" s="25"/>
      <c r="K2038" s="25"/>
    </row>
    <row r="2039" spans="1:11" x14ac:dyDescent="0.25">
      <c r="A2039" s="25"/>
      <c r="B2039" s="25"/>
      <c r="C2039" s="25"/>
      <c r="D2039" s="25"/>
      <c r="E2039" s="25"/>
      <c r="F2039" s="25"/>
      <c r="G2039" s="25"/>
      <c r="H2039" s="25"/>
      <c r="I2039" s="25"/>
      <c r="J2039" s="25"/>
      <c r="K2039" s="25"/>
    </row>
    <row r="2040" spans="1:11" x14ac:dyDescent="0.25">
      <c r="A2040" s="25"/>
      <c r="B2040" s="25"/>
      <c r="C2040" s="25"/>
      <c r="D2040" s="25"/>
      <c r="E2040" s="25"/>
      <c r="F2040" s="25"/>
      <c r="G2040" s="25"/>
      <c r="H2040" s="25"/>
      <c r="I2040" s="25"/>
      <c r="J2040" s="25"/>
      <c r="K2040" s="25"/>
    </row>
    <row r="2041" spans="1:11" x14ac:dyDescent="0.25">
      <c r="A2041" s="25"/>
      <c r="B2041" s="25"/>
      <c r="C2041" s="25"/>
      <c r="D2041" s="25"/>
      <c r="E2041" s="25"/>
      <c r="F2041" s="25"/>
      <c r="G2041" s="25"/>
      <c r="H2041" s="25"/>
      <c r="I2041" s="25"/>
      <c r="J2041" s="25"/>
      <c r="K2041" s="25"/>
    </row>
    <row r="2042" spans="1:11" x14ac:dyDescent="0.25">
      <c r="A2042" s="25"/>
      <c r="B2042" s="25"/>
      <c r="C2042" s="25"/>
      <c r="D2042" s="25"/>
      <c r="E2042" s="25"/>
      <c r="F2042" s="25"/>
      <c r="G2042" s="25"/>
      <c r="H2042" s="25"/>
      <c r="I2042" s="25"/>
      <c r="J2042" s="25"/>
      <c r="K2042" s="25"/>
    </row>
    <row r="2043" spans="1:11" x14ac:dyDescent="0.25">
      <c r="A2043" s="25"/>
      <c r="B2043" s="25"/>
      <c r="C2043" s="25"/>
      <c r="D2043" s="25"/>
      <c r="E2043" s="25"/>
      <c r="F2043" s="25"/>
      <c r="G2043" s="25"/>
      <c r="H2043" s="25"/>
      <c r="I2043" s="25"/>
      <c r="J2043" s="25"/>
      <c r="K2043" s="25"/>
    </row>
    <row r="2044" spans="1:11" x14ac:dyDescent="0.25">
      <c r="A2044" s="25"/>
      <c r="B2044" s="25"/>
      <c r="C2044" s="25"/>
      <c r="D2044" s="25"/>
      <c r="E2044" s="25"/>
      <c r="F2044" s="25"/>
      <c r="G2044" s="25"/>
      <c r="H2044" s="25"/>
      <c r="I2044" s="25"/>
      <c r="J2044" s="25"/>
      <c r="K2044" s="25"/>
    </row>
    <row r="2045" spans="1:11" x14ac:dyDescent="0.25">
      <c r="A2045" s="25"/>
      <c r="B2045" s="25"/>
      <c r="C2045" s="25"/>
      <c r="D2045" s="25"/>
      <c r="E2045" s="25"/>
      <c r="F2045" s="25"/>
      <c r="G2045" s="25"/>
      <c r="H2045" s="25"/>
      <c r="I2045" s="25"/>
      <c r="J2045" s="25"/>
      <c r="K2045" s="25"/>
    </row>
    <row r="2046" spans="1:11" x14ac:dyDescent="0.25">
      <c r="A2046" s="25"/>
      <c r="B2046" s="25"/>
      <c r="C2046" s="25"/>
      <c r="D2046" s="25"/>
      <c r="E2046" s="25"/>
      <c r="F2046" s="25"/>
      <c r="G2046" s="25"/>
      <c r="H2046" s="25"/>
      <c r="I2046" s="25"/>
      <c r="J2046" s="25"/>
      <c r="K2046" s="25"/>
    </row>
    <row r="2047" spans="1:11" x14ac:dyDescent="0.25">
      <c r="A2047" s="25"/>
      <c r="B2047" s="25"/>
      <c r="C2047" s="25"/>
      <c r="D2047" s="25"/>
      <c r="E2047" s="25"/>
      <c r="F2047" s="25"/>
      <c r="G2047" s="25"/>
      <c r="H2047" s="25"/>
      <c r="I2047" s="25"/>
      <c r="J2047" s="25"/>
      <c r="K2047" s="25"/>
    </row>
    <row r="2048" spans="1:11" x14ac:dyDescent="0.25">
      <c r="A2048" s="25"/>
      <c r="B2048" s="25"/>
      <c r="C2048" s="25"/>
      <c r="D2048" s="25"/>
      <c r="E2048" s="25"/>
      <c r="F2048" s="25"/>
      <c r="G2048" s="25"/>
      <c r="H2048" s="25"/>
      <c r="I2048" s="25"/>
      <c r="J2048" s="25"/>
      <c r="K2048" s="25"/>
    </row>
    <row r="2049" spans="1:11" x14ac:dyDescent="0.25">
      <c r="A2049" s="25"/>
      <c r="B2049" s="25"/>
      <c r="C2049" s="25"/>
      <c r="D2049" s="25"/>
      <c r="E2049" s="25"/>
      <c r="F2049" s="25"/>
      <c r="G2049" s="25"/>
      <c r="H2049" s="25"/>
      <c r="I2049" s="25"/>
      <c r="J2049" s="25"/>
      <c r="K2049" s="25"/>
    </row>
    <row r="2050" spans="1:11" x14ac:dyDescent="0.25">
      <c r="A2050" s="25"/>
      <c r="B2050" s="25"/>
      <c r="C2050" s="25"/>
      <c r="D2050" s="25"/>
      <c r="E2050" s="25"/>
      <c r="F2050" s="25"/>
      <c r="G2050" s="25"/>
      <c r="H2050" s="25"/>
      <c r="I2050" s="25"/>
      <c r="J2050" s="25"/>
      <c r="K2050" s="25"/>
    </row>
    <row r="2051" spans="1:11" x14ac:dyDescent="0.25">
      <c r="A2051" s="25"/>
      <c r="B2051" s="25"/>
      <c r="C2051" s="25"/>
      <c r="D2051" s="25"/>
      <c r="E2051" s="25"/>
      <c r="F2051" s="25"/>
      <c r="G2051" s="25"/>
      <c r="H2051" s="25"/>
      <c r="I2051" s="25"/>
      <c r="J2051" s="25"/>
      <c r="K2051" s="25"/>
    </row>
    <row r="2052" spans="1:11" x14ac:dyDescent="0.25">
      <c r="A2052" s="25"/>
      <c r="B2052" s="25"/>
      <c r="C2052" s="25"/>
      <c r="D2052" s="25"/>
      <c r="E2052" s="25"/>
      <c r="F2052" s="25"/>
      <c r="G2052" s="25"/>
      <c r="H2052" s="25"/>
      <c r="I2052" s="25"/>
      <c r="J2052" s="25"/>
      <c r="K2052" s="25"/>
    </row>
    <row r="2053" spans="1:11" x14ac:dyDescent="0.25">
      <c r="A2053" s="25"/>
      <c r="B2053" s="25"/>
      <c r="C2053" s="25"/>
      <c r="D2053" s="25"/>
      <c r="E2053" s="25"/>
      <c r="F2053" s="25"/>
      <c r="G2053" s="25"/>
      <c r="H2053" s="25"/>
      <c r="I2053" s="25"/>
      <c r="J2053" s="25"/>
      <c r="K2053" s="25"/>
    </row>
    <row r="2054" spans="1:11" x14ac:dyDescent="0.25">
      <c r="A2054" s="25"/>
      <c r="B2054" s="25"/>
      <c r="C2054" s="25"/>
      <c r="D2054" s="25"/>
      <c r="E2054" s="25"/>
      <c r="F2054" s="25"/>
      <c r="G2054" s="25"/>
      <c r="H2054" s="25"/>
      <c r="I2054" s="25"/>
      <c r="J2054" s="25"/>
      <c r="K2054" s="25"/>
    </row>
    <row r="2055" spans="1:11" x14ac:dyDescent="0.25">
      <c r="A2055" s="25"/>
      <c r="B2055" s="25"/>
      <c r="C2055" s="25"/>
      <c r="D2055" s="25"/>
      <c r="E2055" s="25"/>
      <c r="F2055" s="25"/>
      <c r="G2055" s="25"/>
      <c r="H2055" s="25"/>
      <c r="I2055" s="25"/>
      <c r="J2055" s="25"/>
      <c r="K2055" s="25"/>
    </row>
    <row r="2056" spans="1:11" x14ac:dyDescent="0.25">
      <c r="A2056" s="25"/>
      <c r="B2056" s="25"/>
      <c r="C2056" s="25"/>
      <c r="D2056" s="25"/>
      <c r="E2056" s="25"/>
      <c r="F2056" s="25"/>
      <c r="G2056" s="25"/>
      <c r="H2056" s="25"/>
      <c r="I2056" s="25"/>
      <c r="J2056" s="25"/>
      <c r="K2056" s="25"/>
    </row>
    <row r="2057" spans="1:11" x14ac:dyDescent="0.25">
      <c r="A2057" s="25"/>
      <c r="B2057" s="25"/>
      <c r="C2057" s="25"/>
      <c r="D2057" s="25"/>
      <c r="E2057" s="25"/>
      <c r="F2057" s="25"/>
      <c r="G2057" s="25"/>
      <c r="H2057" s="25"/>
      <c r="I2057" s="25"/>
      <c r="J2057" s="25"/>
      <c r="K2057" s="25"/>
    </row>
    <row r="2058" spans="1:11" x14ac:dyDescent="0.25">
      <c r="A2058" s="25"/>
      <c r="B2058" s="25"/>
      <c r="C2058" s="25"/>
      <c r="D2058" s="25"/>
      <c r="E2058" s="25"/>
      <c r="F2058" s="25"/>
      <c r="G2058" s="25"/>
      <c r="H2058" s="25"/>
      <c r="I2058" s="25"/>
      <c r="J2058" s="25"/>
      <c r="K2058" s="25"/>
    </row>
    <row r="2059" spans="1:11" x14ac:dyDescent="0.25">
      <c r="A2059" s="25"/>
      <c r="B2059" s="25"/>
      <c r="C2059" s="25"/>
      <c r="D2059" s="25"/>
      <c r="E2059" s="25"/>
      <c r="F2059" s="25"/>
      <c r="G2059" s="25"/>
      <c r="H2059" s="25"/>
      <c r="I2059" s="25"/>
      <c r="J2059" s="25"/>
      <c r="K2059" s="25"/>
    </row>
    <row r="2060" spans="1:11" x14ac:dyDescent="0.25">
      <c r="A2060" s="25"/>
      <c r="B2060" s="25"/>
      <c r="C2060" s="25"/>
      <c r="D2060" s="25"/>
      <c r="E2060" s="25"/>
      <c r="F2060" s="25"/>
      <c r="G2060" s="25"/>
      <c r="H2060" s="25"/>
      <c r="I2060" s="25"/>
      <c r="J2060" s="25"/>
      <c r="K2060" s="25"/>
    </row>
    <row r="2061" spans="1:11" x14ac:dyDescent="0.25">
      <c r="A2061" s="25"/>
      <c r="B2061" s="25"/>
      <c r="C2061" s="25"/>
      <c r="D2061" s="25"/>
      <c r="E2061" s="25"/>
      <c r="F2061" s="25"/>
      <c r="G2061" s="25"/>
      <c r="H2061" s="25"/>
      <c r="I2061" s="25"/>
      <c r="J2061" s="25"/>
      <c r="K2061" s="25"/>
    </row>
    <row r="2062" spans="1:11" x14ac:dyDescent="0.25">
      <c r="A2062" s="25"/>
      <c r="B2062" s="25"/>
      <c r="C2062" s="25"/>
      <c r="D2062" s="25"/>
      <c r="E2062" s="25"/>
      <c r="F2062" s="25"/>
      <c r="G2062" s="25"/>
      <c r="H2062" s="25"/>
      <c r="I2062" s="25"/>
      <c r="J2062" s="25"/>
      <c r="K2062" s="25"/>
    </row>
    <row r="2063" spans="1:11" x14ac:dyDescent="0.25">
      <c r="A2063" s="25"/>
      <c r="B2063" s="25"/>
      <c r="C2063" s="25"/>
      <c r="D2063" s="25"/>
      <c r="E2063" s="25"/>
      <c r="F2063" s="25"/>
      <c r="G2063" s="25"/>
      <c r="H2063" s="25"/>
      <c r="I2063" s="25"/>
      <c r="J2063" s="25"/>
      <c r="K2063" s="25"/>
    </row>
    <row r="2064" spans="1:11" x14ac:dyDescent="0.25">
      <c r="A2064" s="25"/>
      <c r="B2064" s="25"/>
      <c r="C2064" s="25"/>
      <c r="D2064" s="25"/>
      <c r="E2064" s="25"/>
      <c r="F2064" s="25"/>
      <c r="G2064" s="25"/>
      <c r="H2064" s="25"/>
      <c r="I2064" s="25"/>
      <c r="J2064" s="25"/>
      <c r="K2064" s="25"/>
    </row>
    <row r="2065" spans="1:11" x14ac:dyDescent="0.25">
      <c r="A2065" s="25"/>
      <c r="B2065" s="25"/>
      <c r="C2065" s="25"/>
      <c r="D2065" s="25"/>
      <c r="E2065" s="25"/>
      <c r="F2065" s="25"/>
      <c r="G2065" s="25"/>
      <c r="H2065" s="25"/>
      <c r="I2065" s="25"/>
      <c r="J2065" s="25"/>
      <c r="K2065" s="25"/>
    </row>
    <row r="2066" spans="1:11" x14ac:dyDescent="0.25">
      <c r="A2066" s="25"/>
      <c r="B2066" s="25"/>
      <c r="C2066" s="25"/>
      <c r="D2066" s="25"/>
      <c r="E2066" s="25"/>
      <c r="F2066" s="25"/>
      <c r="G2066" s="25"/>
      <c r="H2066" s="25"/>
      <c r="I2066" s="25"/>
      <c r="J2066" s="25"/>
      <c r="K2066" s="25"/>
    </row>
    <row r="2067" spans="1:11" x14ac:dyDescent="0.25">
      <c r="A2067" s="25"/>
      <c r="B2067" s="25"/>
      <c r="C2067" s="25"/>
      <c r="D2067" s="25"/>
      <c r="E2067" s="25"/>
      <c r="F2067" s="25"/>
      <c r="G2067" s="25"/>
      <c r="H2067" s="25"/>
      <c r="I2067" s="25"/>
      <c r="J2067" s="25"/>
      <c r="K2067" s="25"/>
    </row>
    <row r="2068" spans="1:11" x14ac:dyDescent="0.25">
      <c r="A2068" s="25"/>
      <c r="B2068" s="25"/>
      <c r="C2068" s="25"/>
      <c r="D2068" s="25"/>
      <c r="E2068" s="25"/>
      <c r="F2068" s="25"/>
      <c r="G2068" s="25"/>
      <c r="H2068" s="25"/>
      <c r="I2068" s="25"/>
      <c r="J2068" s="25"/>
      <c r="K2068" s="25"/>
    </row>
    <row r="2069" spans="1:11" x14ac:dyDescent="0.25">
      <c r="A2069" s="25"/>
      <c r="B2069" s="25"/>
      <c r="C2069" s="25"/>
      <c r="D2069" s="25"/>
      <c r="E2069" s="25"/>
      <c r="F2069" s="25"/>
      <c r="G2069" s="25"/>
      <c r="H2069" s="25"/>
      <c r="I2069" s="25"/>
      <c r="J2069" s="25"/>
      <c r="K2069" s="25"/>
    </row>
    <row r="2070" spans="1:11" x14ac:dyDescent="0.25">
      <c r="A2070" s="25"/>
      <c r="B2070" s="25"/>
      <c r="C2070" s="25"/>
      <c r="D2070" s="25"/>
      <c r="E2070" s="25"/>
      <c r="F2070" s="25"/>
      <c r="G2070" s="25"/>
      <c r="H2070" s="25"/>
      <c r="I2070" s="25"/>
      <c r="J2070" s="25"/>
      <c r="K2070" s="25"/>
    </row>
    <row r="2071" spans="1:11" x14ac:dyDescent="0.25">
      <c r="A2071" s="25"/>
      <c r="B2071" s="25"/>
      <c r="C2071" s="25"/>
      <c r="D2071" s="25"/>
      <c r="E2071" s="25"/>
      <c r="F2071" s="25"/>
      <c r="G2071" s="25"/>
      <c r="H2071" s="25"/>
      <c r="I2071" s="25"/>
      <c r="J2071" s="25"/>
      <c r="K2071" s="25"/>
    </row>
    <row r="2072" spans="1:11" x14ac:dyDescent="0.25">
      <c r="A2072" s="25"/>
      <c r="B2072" s="25"/>
      <c r="C2072" s="25"/>
      <c r="D2072" s="25"/>
      <c r="E2072" s="25"/>
      <c r="F2072" s="25"/>
      <c r="G2072" s="25"/>
      <c r="H2072" s="25"/>
      <c r="I2072" s="25"/>
      <c r="J2072" s="25"/>
      <c r="K2072" s="25"/>
    </row>
    <row r="2073" spans="1:11" x14ac:dyDescent="0.25">
      <c r="A2073" s="25"/>
      <c r="B2073" s="25"/>
      <c r="C2073" s="25"/>
      <c r="D2073" s="25"/>
      <c r="E2073" s="25"/>
      <c r="F2073" s="25"/>
      <c r="G2073" s="25"/>
      <c r="H2073" s="25"/>
      <c r="I2073" s="25"/>
      <c r="J2073" s="25"/>
      <c r="K2073" s="25"/>
    </row>
    <row r="2074" spans="1:11" x14ac:dyDescent="0.25">
      <c r="A2074" s="25"/>
      <c r="B2074" s="25"/>
      <c r="C2074" s="25"/>
      <c r="D2074" s="25"/>
      <c r="E2074" s="25"/>
      <c r="F2074" s="25"/>
      <c r="G2074" s="25"/>
      <c r="H2074" s="25"/>
      <c r="I2074" s="25"/>
      <c r="J2074" s="25"/>
      <c r="K2074" s="25"/>
    </row>
    <row r="2075" spans="1:11" x14ac:dyDescent="0.25">
      <c r="A2075" s="25"/>
      <c r="B2075" s="25"/>
      <c r="C2075" s="25"/>
      <c r="D2075" s="25"/>
      <c r="E2075" s="25"/>
      <c r="F2075" s="25"/>
      <c r="G2075" s="25"/>
      <c r="H2075" s="25"/>
      <c r="I2075" s="25"/>
      <c r="J2075" s="25"/>
      <c r="K2075" s="25"/>
    </row>
    <row r="2076" spans="1:11" x14ac:dyDescent="0.25">
      <c r="A2076" s="25"/>
      <c r="B2076" s="25"/>
      <c r="C2076" s="25"/>
      <c r="D2076" s="25"/>
      <c r="E2076" s="25"/>
      <c r="F2076" s="25"/>
      <c r="G2076" s="25"/>
      <c r="H2076" s="25"/>
      <c r="I2076" s="25"/>
      <c r="J2076" s="25"/>
      <c r="K2076" s="25"/>
    </row>
    <row r="2077" spans="1:11" x14ac:dyDescent="0.25">
      <c r="A2077" s="25"/>
      <c r="B2077" s="25"/>
      <c r="C2077" s="25"/>
      <c r="D2077" s="25"/>
      <c r="E2077" s="25"/>
      <c r="F2077" s="25"/>
      <c r="G2077" s="25"/>
      <c r="H2077" s="25"/>
      <c r="I2077" s="25"/>
      <c r="J2077" s="25"/>
      <c r="K2077" s="25"/>
    </row>
    <row r="2078" spans="1:11" x14ac:dyDescent="0.25">
      <c r="A2078" s="25"/>
      <c r="B2078" s="25"/>
      <c r="C2078" s="25"/>
      <c r="D2078" s="25"/>
      <c r="E2078" s="25"/>
      <c r="F2078" s="25"/>
      <c r="G2078" s="25"/>
      <c r="H2078" s="25"/>
      <c r="I2078" s="25"/>
      <c r="J2078" s="25"/>
      <c r="K2078" s="25"/>
    </row>
    <row r="2079" spans="1:11" x14ac:dyDescent="0.25">
      <c r="A2079" s="25"/>
      <c r="B2079" s="25"/>
      <c r="C2079" s="25"/>
      <c r="D2079" s="25"/>
      <c r="E2079" s="25"/>
      <c r="F2079" s="25"/>
      <c r="G2079" s="25"/>
      <c r="H2079" s="25"/>
      <c r="I2079" s="25"/>
      <c r="J2079" s="25"/>
      <c r="K2079" s="25"/>
    </row>
    <row r="2080" spans="1:11" x14ac:dyDescent="0.25">
      <c r="A2080" s="25"/>
      <c r="B2080" s="25"/>
      <c r="C2080" s="25"/>
      <c r="D2080" s="25"/>
      <c r="E2080" s="25"/>
      <c r="F2080" s="25"/>
      <c r="G2080" s="25"/>
      <c r="H2080" s="25"/>
      <c r="I2080" s="25"/>
      <c r="J2080" s="25"/>
      <c r="K2080" s="25"/>
    </row>
    <row r="2081" spans="1:11" x14ac:dyDescent="0.25">
      <c r="A2081" s="25"/>
      <c r="B2081" s="25"/>
      <c r="C2081" s="25"/>
      <c r="D2081" s="25"/>
      <c r="E2081" s="25"/>
      <c r="F2081" s="25"/>
      <c r="G2081" s="25"/>
      <c r="H2081" s="25"/>
      <c r="I2081" s="25"/>
      <c r="J2081" s="25"/>
      <c r="K2081" s="25"/>
    </row>
    <row r="2082" spans="1:11" x14ac:dyDescent="0.25">
      <c r="A2082" s="25"/>
      <c r="B2082" s="25"/>
      <c r="C2082" s="25"/>
      <c r="D2082" s="25"/>
      <c r="E2082" s="25"/>
      <c r="F2082" s="25"/>
      <c r="G2082" s="25"/>
      <c r="H2082" s="25"/>
      <c r="I2082" s="25"/>
      <c r="J2082" s="25"/>
      <c r="K2082" s="25"/>
    </row>
    <row r="2083" spans="1:11" x14ac:dyDescent="0.25">
      <c r="A2083" s="25"/>
      <c r="B2083" s="25"/>
      <c r="C2083" s="25"/>
      <c r="D2083" s="25"/>
      <c r="E2083" s="25"/>
      <c r="F2083" s="25"/>
      <c r="G2083" s="25"/>
      <c r="H2083" s="25"/>
      <c r="I2083" s="25"/>
      <c r="J2083" s="25"/>
      <c r="K2083" s="25"/>
    </row>
    <row r="2084" spans="1:11" x14ac:dyDescent="0.25">
      <c r="A2084" s="25"/>
      <c r="B2084" s="25"/>
      <c r="C2084" s="25"/>
      <c r="D2084" s="25"/>
      <c r="E2084" s="25"/>
      <c r="F2084" s="25"/>
      <c r="G2084" s="25"/>
      <c r="H2084" s="25"/>
      <c r="I2084" s="25"/>
      <c r="J2084" s="25"/>
      <c r="K2084" s="25"/>
    </row>
    <row r="2085" spans="1:11" x14ac:dyDescent="0.25">
      <c r="A2085" s="25"/>
      <c r="B2085" s="25"/>
      <c r="C2085" s="25"/>
      <c r="D2085" s="25"/>
      <c r="E2085" s="25"/>
      <c r="F2085" s="25"/>
      <c r="G2085" s="25"/>
      <c r="H2085" s="25"/>
      <c r="I2085" s="25"/>
      <c r="J2085" s="25"/>
      <c r="K2085" s="25"/>
    </row>
    <row r="2086" spans="1:11" x14ac:dyDescent="0.25">
      <c r="A2086" s="25"/>
      <c r="B2086" s="25"/>
      <c r="C2086" s="25"/>
      <c r="D2086" s="25"/>
      <c r="E2086" s="25"/>
      <c r="F2086" s="25"/>
      <c r="G2086" s="25"/>
      <c r="H2086" s="25"/>
      <c r="I2086" s="25"/>
      <c r="J2086" s="25"/>
      <c r="K2086" s="25"/>
    </row>
    <row r="2087" spans="1:11" x14ac:dyDescent="0.25">
      <c r="A2087" s="25"/>
      <c r="B2087" s="25"/>
      <c r="C2087" s="25"/>
      <c r="D2087" s="25"/>
      <c r="E2087" s="25"/>
      <c r="F2087" s="25"/>
      <c r="G2087" s="25"/>
      <c r="H2087" s="25"/>
      <c r="I2087" s="25"/>
      <c r="J2087" s="25"/>
      <c r="K2087" s="25"/>
    </row>
    <row r="2088" spans="1:11" x14ac:dyDescent="0.25">
      <c r="A2088" s="25"/>
      <c r="B2088" s="25"/>
      <c r="C2088" s="25"/>
      <c r="D2088" s="25"/>
      <c r="E2088" s="25"/>
      <c r="F2088" s="25"/>
      <c r="G2088" s="25"/>
      <c r="H2088" s="25"/>
      <c r="I2088" s="25"/>
      <c r="J2088" s="25"/>
      <c r="K2088" s="25"/>
    </row>
    <row r="2089" spans="1:11" x14ac:dyDescent="0.25">
      <c r="A2089" s="25"/>
      <c r="B2089" s="25"/>
      <c r="C2089" s="25"/>
      <c r="D2089" s="25"/>
      <c r="E2089" s="25"/>
      <c r="F2089" s="25"/>
      <c r="G2089" s="25"/>
      <c r="H2089" s="25"/>
      <c r="I2089" s="25"/>
      <c r="J2089" s="25"/>
      <c r="K2089" s="25"/>
    </row>
    <row r="2090" spans="1:11" x14ac:dyDescent="0.25">
      <c r="A2090" s="25"/>
      <c r="B2090" s="25"/>
      <c r="C2090" s="25"/>
      <c r="D2090" s="25"/>
      <c r="E2090" s="25"/>
      <c r="F2090" s="25"/>
      <c r="G2090" s="25"/>
      <c r="H2090" s="25"/>
      <c r="I2090" s="25"/>
      <c r="J2090" s="25"/>
      <c r="K2090" s="25"/>
    </row>
    <row r="2091" spans="1:11" x14ac:dyDescent="0.25">
      <c r="A2091" s="25"/>
      <c r="B2091" s="25"/>
      <c r="C2091" s="25"/>
      <c r="D2091" s="25"/>
      <c r="E2091" s="25"/>
      <c r="F2091" s="25"/>
      <c r="G2091" s="25"/>
      <c r="H2091" s="25"/>
      <c r="I2091" s="25"/>
      <c r="J2091" s="25"/>
      <c r="K2091" s="25"/>
    </row>
    <row r="2092" spans="1:11" x14ac:dyDescent="0.25">
      <c r="A2092" s="25"/>
      <c r="B2092" s="25"/>
      <c r="C2092" s="25"/>
      <c r="D2092" s="25"/>
      <c r="E2092" s="25"/>
      <c r="F2092" s="25"/>
      <c r="G2092" s="25"/>
      <c r="H2092" s="25"/>
      <c r="I2092" s="25"/>
      <c r="J2092" s="25"/>
      <c r="K2092" s="25"/>
    </row>
    <row r="2093" spans="1:11" x14ac:dyDescent="0.25">
      <c r="A2093" s="25"/>
      <c r="B2093" s="25"/>
      <c r="C2093" s="25"/>
      <c r="D2093" s="25"/>
      <c r="E2093" s="25"/>
      <c r="F2093" s="25"/>
      <c r="G2093" s="25"/>
      <c r="H2093" s="25"/>
      <c r="I2093" s="25"/>
      <c r="J2093" s="25"/>
      <c r="K2093" s="25"/>
    </row>
    <row r="2094" spans="1:11" x14ac:dyDescent="0.25">
      <c r="A2094" s="25"/>
      <c r="B2094" s="25"/>
      <c r="C2094" s="25"/>
      <c r="D2094" s="25"/>
      <c r="E2094" s="25"/>
      <c r="F2094" s="25"/>
      <c r="G2094" s="25"/>
      <c r="H2094" s="25"/>
      <c r="I2094" s="25"/>
      <c r="J2094" s="25"/>
      <c r="K2094" s="25"/>
    </row>
    <row r="2095" spans="1:11" x14ac:dyDescent="0.25">
      <c r="A2095" s="25"/>
      <c r="B2095" s="25"/>
      <c r="C2095" s="25"/>
      <c r="D2095" s="25"/>
      <c r="E2095" s="25"/>
      <c r="F2095" s="25"/>
      <c r="G2095" s="25"/>
      <c r="H2095" s="25"/>
      <c r="I2095" s="25"/>
      <c r="J2095" s="25"/>
      <c r="K2095" s="25"/>
    </row>
    <row r="2096" spans="1:11" x14ac:dyDescent="0.25">
      <c r="A2096" s="25"/>
      <c r="B2096" s="25"/>
      <c r="C2096" s="25"/>
      <c r="D2096" s="25"/>
      <c r="E2096" s="25"/>
      <c r="F2096" s="25"/>
      <c r="G2096" s="25"/>
      <c r="H2096" s="25"/>
      <c r="I2096" s="25"/>
      <c r="J2096" s="25"/>
      <c r="K2096" s="25"/>
    </row>
    <row r="2097" spans="1:11" x14ac:dyDescent="0.25">
      <c r="A2097" s="25"/>
      <c r="B2097" s="25"/>
      <c r="C2097" s="25"/>
      <c r="D2097" s="25"/>
      <c r="E2097" s="25"/>
      <c r="F2097" s="25"/>
      <c r="G2097" s="25"/>
      <c r="H2097" s="25"/>
      <c r="I2097" s="25"/>
      <c r="J2097" s="25"/>
      <c r="K2097" s="25"/>
    </row>
    <row r="2098" spans="1:11" x14ac:dyDescent="0.25">
      <c r="A2098" s="25"/>
      <c r="B2098" s="25"/>
      <c r="C2098" s="25"/>
      <c r="D2098" s="25"/>
      <c r="E2098" s="25"/>
      <c r="F2098" s="25"/>
      <c r="G2098" s="25"/>
      <c r="H2098" s="25"/>
      <c r="I2098" s="25"/>
      <c r="J2098" s="25"/>
      <c r="K2098" s="25"/>
    </row>
    <row r="2099" spans="1:11" x14ac:dyDescent="0.25">
      <c r="A2099" s="25"/>
      <c r="B2099" s="25"/>
      <c r="C2099" s="25"/>
      <c r="D2099" s="25"/>
      <c r="E2099" s="25"/>
      <c r="F2099" s="25"/>
      <c r="G2099" s="25"/>
      <c r="H2099" s="25"/>
      <c r="I2099" s="25"/>
      <c r="J2099" s="25"/>
      <c r="K2099" s="25"/>
    </row>
    <row r="2100" spans="1:11" x14ac:dyDescent="0.25">
      <c r="A2100" s="25"/>
      <c r="B2100" s="25"/>
      <c r="C2100" s="25"/>
      <c r="D2100" s="25"/>
      <c r="E2100" s="25"/>
      <c r="F2100" s="25"/>
      <c r="G2100" s="25"/>
      <c r="H2100" s="25"/>
      <c r="I2100" s="25"/>
      <c r="J2100" s="25"/>
      <c r="K2100" s="25"/>
    </row>
    <row r="2101" spans="1:11" x14ac:dyDescent="0.25">
      <c r="A2101" s="25"/>
      <c r="B2101" s="25"/>
      <c r="C2101" s="25"/>
      <c r="D2101" s="25"/>
      <c r="E2101" s="25"/>
      <c r="F2101" s="25"/>
      <c r="G2101" s="25"/>
      <c r="H2101" s="25"/>
      <c r="I2101" s="25"/>
      <c r="J2101" s="25"/>
      <c r="K2101" s="25"/>
    </row>
    <row r="2102" spans="1:11" x14ac:dyDescent="0.25">
      <c r="A2102" s="25"/>
      <c r="B2102" s="25"/>
      <c r="C2102" s="25"/>
      <c r="D2102" s="25"/>
      <c r="E2102" s="25"/>
      <c r="F2102" s="25"/>
      <c r="G2102" s="25"/>
      <c r="H2102" s="25"/>
      <c r="I2102" s="25"/>
      <c r="J2102" s="25"/>
      <c r="K2102" s="25"/>
    </row>
    <row r="2103" spans="1:11" x14ac:dyDescent="0.25">
      <c r="A2103" s="25"/>
      <c r="B2103" s="25"/>
      <c r="C2103" s="25"/>
      <c r="D2103" s="25"/>
      <c r="E2103" s="25"/>
      <c r="F2103" s="25"/>
      <c r="G2103" s="25"/>
      <c r="H2103" s="25"/>
      <c r="I2103" s="25"/>
      <c r="J2103" s="25"/>
      <c r="K2103" s="25"/>
    </row>
    <row r="2104" spans="1:11" x14ac:dyDescent="0.25">
      <c r="A2104" s="25"/>
      <c r="B2104" s="25"/>
      <c r="C2104" s="25"/>
      <c r="D2104" s="25"/>
      <c r="E2104" s="25"/>
      <c r="F2104" s="25"/>
      <c r="G2104" s="25"/>
      <c r="H2104" s="25"/>
      <c r="I2104" s="25"/>
      <c r="J2104" s="25"/>
      <c r="K2104" s="25"/>
    </row>
    <row r="2105" spans="1:11" x14ac:dyDescent="0.25">
      <c r="A2105" s="25"/>
      <c r="B2105" s="25"/>
      <c r="C2105" s="25"/>
      <c r="D2105" s="25"/>
      <c r="E2105" s="25"/>
      <c r="F2105" s="25"/>
      <c r="G2105" s="25"/>
      <c r="H2105" s="25"/>
      <c r="I2105" s="25"/>
      <c r="J2105" s="25"/>
      <c r="K2105" s="25"/>
    </row>
    <row r="2106" spans="1:11" x14ac:dyDescent="0.25">
      <c r="A2106" s="25"/>
      <c r="B2106" s="25"/>
      <c r="C2106" s="25"/>
      <c r="D2106" s="25"/>
      <c r="E2106" s="25"/>
      <c r="F2106" s="25"/>
      <c r="G2106" s="25"/>
      <c r="H2106" s="25"/>
      <c r="I2106" s="25"/>
      <c r="J2106" s="25"/>
      <c r="K2106" s="25"/>
    </row>
    <row r="2107" spans="1:11" x14ac:dyDescent="0.25">
      <c r="A2107" s="25"/>
      <c r="B2107" s="25"/>
      <c r="C2107" s="25"/>
      <c r="D2107" s="25"/>
      <c r="E2107" s="25"/>
      <c r="F2107" s="25"/>
      <c r="G2107" s="25"/>
      <c r="H2107" s="25"/>
      <c r="I2107" s="25"/>
      <c r="J2107" s="25"/>
      <c r="K2107" s="25"/>
    </row>
    <row r="2108" spans="1:11" x14ac:dyDescent="0.25">
      <c r="A2108" s="25"/>
      <c r="B2108" s="25"/>
      <c r="C2108" s="25"/>
      <c r="D2108" s="25"/>
      <c r="E2108" s="25"/>
      <c r="F2108" s="25"/>
      <c r="G2108" s="25"/>
      <c r="H2108" s="25"/>
      <c r="I2108" s="25"/>
      <c r="J2108" s="25"/>
      <c r="K2108" s="25"/>
    </row>
    <row r="2109" spans="1:11" x14ac:dyDescent="0.25">
      <c r="A2109" s="25"/>
      <c r="B2109" s="25"/>
      <c r="C2109" s="25"/>
      <c r="D2109" s="25"/>
      <c r="E2109" s="25"/>
      <c r="F2109" s="25"/>
      <c r="G2109" s="25"/>
      <c r="H2109" s="25"/>
      <c r="I2109" s="25"/>
      <c r="J2109" s="25"/>
      <c r="K2109" s="25"/>
    </row>
    <row r="2110" spans="1:11" x14ac:dyDescent="0.25">
      <c r="A2110" s="25"/>
      <c r="B2110" s="25"/>
      <c r="C2110" s="25"/>
      <c r="D2110" s="25"/>
      <c r="E2110" s="25"/>
      <c r="F2110" s="25"/>
      <c r="G2110" s="25"/>
      <c r="H2110" s="25"/>
      <c r="I2110" s="25"/>
      <c r="J2110" s="25"/>
      <c r="K2110" s="25"/>
    </row>
    <row r="2111" spans="1:11" x14ac:dyDescent="0.25">
      <c r="A2111" s="25"/>
      <c r="B2111" s="25"/>
      <c r="C2111" s="25"/>
      <c r="D2111" s="25"/>
      <c r="E2111" s="25"/>
      <c r="F2111" s="25"/>
      <c r="G2111" s="25"/>
      <c r="H2111" s="25"/>
      <c r="I2111" s="25"/>
      <c r="J2111" s="25"/>
      <c r="K2111" s="25"/>
    </row>
    <row r="2112" spans="1:11" x14ac:dyDescent="0.25">
      <c r="A2112" s="25"/>
      <c r="B2112" s="25"/>
      <c r="C2112" s="25"/>
      <c r="D2112" s="25"/>
      <c r="E2112" s="25"/>
      <c r="F2112" s="25"/>
      <c r="G2112" s="25"/>
      <c r="H2112" s="25"/>
      <c r="I2112" s="25"/>
      <c r="J2112" s="25"/>
      <c r="K2112" s="25"/>
    </row>
    <row r="2113" spans="1:11" x14ac:dyDescent="0.25">
      <c r="A2113" s="25"/>
      <c r="B2113" s="25"/>
      <c r="C2113" s="25"/>
      <c r="D2113" s="25"/>
      <c r="E2113" s="25"/>
      <c r="F2113" s="25"/>
      <c r="G2113" s="25"/>
      <c r="H2113" s="25"/>
      <c r="I2113" s="25"/>
      <c r="J2113" s="25"/>
      <c r="K2113" s="25"/>
    </row>
    <row r="2114" spans="1:11" x14ac:dyDescent="0.25">
      <c r="A2114" s="25"/>
      <c r="B2114" s="25"/>
      <c r="C2114" s="25"/>
      <c r="D2114" s="25"/>
      <c r="E2114" s="25"/>
      <c r="F2114" s="25"/>
      <c r="G2114" s="25"/>
      <c r="H2114" s="25"/>
      <c r="I2114" s="25"/>
      <c r="J2114" s="25"/>
      <c r="K2114" s="25"/>
    </row>
    <row r="2115" spans="1:11" x14ac:dyDescent="0.25">
      <c r="A2115" s="25"/>
      <c r="B2115" s="25"/>
      <c r="C2115" s="25"/>
      <c r="D2115" s="25"/>
      <c r="E2115" s="25"/>
      <c r="F2115" s="25"/>
      <c r="G2115" s="25"/>
      <c r="H2115" s="25"/>
      <c r="I2115" s="25"/>
      <c r="J2115" s="25"/>
      <c r="K2115" s="25"/>
    </row>
    <row r="2116" spans="1:11" x14ac:dyDescent="0.25">
      <c r="A2116" s="25"/>
      <c r="B2116" s="25"/>
      <c r="C2116" s="25"/>
      <c r="D2116" s="25"/>
      <c r="E2116" s="25"/>
      <c r="F2116" s="25"/>
      <c r="G2116" s="25"/>
      <c r="H2116" s="25"/>
      <c r="I2116" s="25"/>
      <c r="J2116" s="25"/>
      <c r="K2116" s="25"/>
    </row>
    <row r="2117" spans="1:11" x14ac:dyDescent="0.25">
      <c r="A2117" s="25"/>
      <c r="B2117" s="25"/>
      <c r="C2117" s="25"/>
      <c r="D2117" s="25"/>
      <c r="E2117" s="25"/>
      <c r="F2117" s="25"/>
      <c r="G2117" s="25"/>
      <c r="H2117" s="25"/>
      <c r="I2117" s="25"/>
      <c r="J2117" s="25"/>
      <c r="K2117" s="25"/>
    </row>
    <row r="2118" spans="1:11" x14ac:dyDescent="0.25">
      <c r="A2118" s="25"/>
      <c r="B2118" s="25"/>
      <c r="C2118" s="25"/>
      <c r="D2118" s="25"/>
      <c r="E2118" s="25"/>
      <c r="F2118" s="25"/>
      <c r="G2118" s="25"/>
      <c r="H2118" s="25"/>
      <c r="I2118" s="25"/>
      <c r="J2118" s="25"/>
      <c r="K2118" s="25"/>
    </row>
    <row r="2119" spans="1:11" x14ac:dyDescent="0.25">
      <c r="A2119" s="25"/>
      <c r="B2119" s="25"/>
      <c r="C2119" s="25"/>
      <c r="D2119" s="25"/>
      <c r="E2119" s="25"/>
      <c r="F2119" s="25"/>
      <c r="G2119" s="25"/>
      <c r="H2119" s="25"/>
      <c r="I2119" s="25"/>
      <c r="J2119" s="25"/>
      <c r="K2119" s="25"/>
    </row>
    <row r="2120" spans="1:11" x14ac:dyDescent="0.25">
      <c r="A2120" s="25"/>
      <c r="B2120" s="25"/>
      <c r="C2120" s="25"/>
      <c r="D2120" s="25"/>
      <c r="E2120" s="25"/>
      <c r="F2120" s="25"/>
      <c r="G2120" s="25"/>
      <c r="H2120" s="25"/>
      <c r="I2120" s="25"/>
      <c r="J2120" s="25"/>
      <c r="K2120" s="25"/>
    </row>
    <row r="2121" spans="1:11" x14ac:dyDescent="0.25">
      <c r="A2121" s="25"/>
      <c r="B2121" s="25"/>
      <c r="C2121" s="25"/>
      <c r="D2121" s="25"/>
      <c r="E2121" s="25"/>
      <c r="F2121" s="25"/>
      <c r="G2121" s="25"/>
      <c r="H2121" s="25"/>
      <c r="I2121" s="25"/>
      <c r="J2121" s="25"/>
      <c r="K2121" s="25"/>
    </row>
    <row r="2122" spans="1:11" x14ac:dyDescent="0.25">
      <c r="A2122" s="25"/>
      <c r="B2122" s="25"/>
      <c r="C2122" s="25"/>
      <c r="D2122" s="25"/>
      <c r="E2122" s="25"/>
      <c r="F2122" s="25"/>
      <c r="G2122" s="25"/>
      <c r="H2122" s="25"/>
      <c r="I2122" s="25"/>
      <c r="J2122" s="25"/>
      <c r="K2122" s="25"/>
    </row>
    <row r="2123" spans="1:11" x14ac:dyDescent="0.25">
      <c r="A2123" s="25"/>
      <c r="B2123" s="25"/>
      <c r="C2123" s="25"/>
      <c r="D2123" s="25"/>
      <c r="E2123" s="25"/>
      <c r="F2123" s="25"/>
      <c r="G2123" s="25"/>
      <c r="H2123" s="25"/>
      <c r="I2123" s="25"/>
      <c r="J2123" s="25"/>
      <c r="K2123" s="25"/>
    </row>
    <row r="2124" spans="1:11" x14ac:dyDescent="0.25">
      <c r="A2124" s="25"/>
      <c r="B2124" s="25"/>
      <c r="C2124" s="25"/>
      <c r="D2124" s="25"/>
      <c r="E2124" s="25"/>
      <c r="F2124" s="25"/>
      <c r="G2124" s="25"/>
      <c r="H2124" s="25"/>
      <c r="I2124" s="25"/>
      <c r="J2124" s="25"/>
      <c r="K2124" s="25"/>
    </row>
    <row r="2125" spans="1:11" x14ac:dyDescent="0.25">
      <c r="A2125" s="25"/>
      <c r="B2125" s="25"/>
      <c r="C2125" s="25"/>
      <c r="D2125" s="25"/>
      <c r="E2125" s="25"/>
      <c r="F2125" s="25"/>
      <c r="G2125" s="25"/>
      <c r="H2125" s="25"/>
      <c r="I2125" s="25"/>
      <c r="J2125" s="25"/>
      <c r="K2125" s="25"/>
    </row>
    <row r="2126" spans="1:11" x14ac:dyDescent="0.25">
      <c r="A2126" s="25"/>
      <c r="B2126" s="25"/>
      <c r="C2126" s="25"/>
      <c r="D2126" s="25"/>
      <c r="E2126" s="25"/>
      <c r="F2126" s="25"/>
      <c r="G2126" s="25"/>
      <c r="H2126" s="25"/>
      <c r="I2126" s="25"/>
      <c r="J2126" s="25"/>
      <c r="K2126" s="25"/>
    </row>
    <row r="2127" spans="1:11" x14ac:dyDescent="0.25">
      <c r="A2127" s="25"/>
      <c r="B2127" s="25"/>
      <c r="C2127" s="25"/>
      <c r="D2127" s="25"/>
      <c r="E2127" s="25"/>
      <c r="F2127" s="25"/>
      <c r="G2127" s="25"/>
      <c r="H2127" s="25"/>
      <c r="I2127" s="25"/>
      <c r="J2127" s="25"/>
      <c r="K2127" s="25"/>
    </row>
    <row r="2128" spans="1:11" x14ac:dyDescent="0.25">
      <c r="A2128" s="25"/>
      <c r="B2128" s="25"/>
      <c r="C2128" s="25"/>
      <c r="D2128" s="25"/>
      <c r="E2128" s="25"/>
      <c r="F2128" s="25"/>
      <c r="G2128" s="25"/>
      <c r="H2128" s="25"/>
      <c r="I2128" s="25"/>
      <c r="J2128" s="25"/>
      <c r="K2128" s="25"/>
    </row>
    <row r="2129" spans="1:11" x14ac:dyDescent="0.25">
      <c r="A2129" s="25"/>
      <c r="B2129" s="25"/>
      <c r="C2129" s="25"/>
      <c r="D2129" s="25"/>
      <c r="E2129" s="25"/>
      <c r="F2129" s="25"/>
      <c r="G2129" s="25"/>
      <c r="H2129" s="25"/>
      <c r="I2129" s="25"/>
      <c r="J2129" s="25"/>
      <c r="K2129" s="25"/>
    </row>
    <row r="2130" spans="1:11" x14ac:dyDescent="0.25">
      <c r="A2130" s="25"/>
      <c r="B2130" s="25"/>
      <c r="C2130" s="25"/>
      <c r="D2130" s="25"/>
      <c r="E2130" s="25"/>
      <c r="F2130" s="25"/>
      <c r="G2130" s="25"/>
      <c r="H2130" s="25"/>
      <c r="I2130" s="25"/>
      <c r="J2130" s="25"/>
      <c r="K2130" s="25"/>
    </row>
    <row r="2131" spans="1:11" x14ac:dyDescent="0.25">
      <c r="A2131" s="25"/>
      <c r="B2131" s="25"/>
      <c r="C2131" s="25"/>
      <c r="D2131" s="25"/>
      <c r="E2131" s="25"/>
      <c r="F2131" s="25"/>
      <c r="G2131" s="25"/>
      <c r="H2131" s="25"/>
      <c r="I2131" s="25"/>
      <c r="J2131" s="25"/>
      <c r="K2131" s="25"/>
    </row>
    <row r="2132" spans="1:11" x14ac:dyDescent="0.25">
      <c r="A2132" s="25"/>
      <c r="B2132" s="25"/>
      <c r="C2132" s="25"/>
      <c r="D2132" s="25"/>
      <c r="E2132" s="25"/>
      <c r="F2132" s="25"/>
      <c r="G2132" s="25"/>
      <c r="H2132" s="25"/>
      <c r="I2132" s="25"/>
      <c r="J2132" s="25"/>
      <c r="K2132" s="25"/>
    </row>
    <row r="2133" spans="1:11" x14ac:dyDescent="0.25">
      <c r="A2133" s="25"/>
      <c r="B2133" s="25"/>
      <c r="C2133" s="25"/>
      <c r="D2133" s="25"/>
      <c r="E2133" s="25"/>
      <c r="F2133" s="25"/>
      <c r="G2133" s="25"/>
      <c r="H2133" s="25"/>
      <c r="I2133" s="25"/>
      <c r="J2133" s="25"/>
      <c r="K2133" s="25"/>
    </row>
    <row r="2134" spans="1:11" x14ac:dyDescent="0.25">
      <c r="A2134" s="25"/>
      <c r="B2134" s="25"/>
      <c r="C2134" s="25"/>
      <c r="D2134" s="25"/>
      <c r="E2134" s="25"/>
      <c r="F2134" s="25"/>
      <c r="G2134" s="25"/>
      <c r="H2134" s="25"/>
      <c r="I2134" s="25"/>
      <c r="J2134" s="25"/>
      <c r="K2134" s="25"/>
    </row>
    <row r="2135" spans="1:11" x14ac:dyDescent="0.25">
      <c r="A2135" s="25"/>
      <c r="B2135" s="25"/>
      <c r="C2135" s="25"/>
      <c r="D2135" s="25"/>
      <c r="E2135" s="25"/>
      <c r="F2135" s="25"/>
      <c r="G2135" s="25"/>
      <c r="H2135" s="25"/>
      <c r="I2135" s="25"/>
      <c r="J2135" s="25"/>
      <c r="K2135" s="25"/>
    </row>
    <row r="2136" spans="1:11" x14ac:dyDescent="0.25">
      <c r="A2136" s="25"/>
      <c r="B2136" s="25"/>
      <c r="C2136" s="25"/>
      <c r="D2136" s="25"/>
      <c r="E2136" s="25"/>
      <c r="F2136" s="25"/>
      <c r="G2136" s="25"/>
      <c r="H2136" s="25"/>
      <c r="I2136" s="25"/>
      <c r="J2136" s="25"/>
      <c r="K2136" s="25"/>
    </row>
    <row r="2137" spans="1:11" x14ac:dyDescent="0.25">
      <c r="A2137" s="25"/>
      <c r="B2137" s="25"/>
      <c r="C2137" s="25"/>
      <c r="D2137" s="25"/>
      <c r="E2137" s="25"/>
      <c r="F2137" s="25"/>
      <c r="G2137" s="25"/>
      <c r="H2137" s="25"/>
      <c r="I2137" s="25"/>
      <c r="J2137" s="25"/>
      <c r="K2137" s="25"/>
    </row>
    <row r="2138" spans="1:11" x14ac:dyDescent="0.25">
      <c r="A2138" s="25"/>
      <c r="B2138" s="25"/>
      <c r="C2138" s="25"/>
      <c r="D2138" s="25"/>
      <c r="E2138" s="25"/>
      <c r="F2138" s="25"/>
      <c r="G2138" s="25"/>
      <c r="H2138" s="25"/>
      <c r="I2138" s="25"/>
      <c r="J2138" s="25"/>
      <c r="K2138" s="25"/>
    </row>
    <row r="2139" spans="1:11" x14ac:dyDescent="0.25">
      <c r="A2139" s="25"/>
      <c r="B2139" s="25"/>
      <c r="C2139" s="25"/>
      <c r="D2139" s="25"/>
      <c r="E2139" s="25"/>
      <c r="F2139" s="25"/>
      <c r="G2139" s="25"/>
      <c r="H2139" s="25"/>
      <c r="I2139" s="25"/>
      <c r="J2139" s="25"/>
      <c r="K2139" s="25"/>
    </row>
    <row r="2140" spans="1:11" x14ac:dyDescent="0.25">
      <c r="A2140" s="25"/>
      <c r="B2140" s="25"/>
      <c r="C2140" s="25"/>
      <c r="D2140" s="25"/>
      <c r="E2140" s="25"/>
      <c r="F2140" s="25"/>
      <c r="G2140" s="25"/>
      <c r="H2140" s="25"/>
      <c r="I2140" s="25"/>
      <c r="J2140" s="25"/>
      <c r="K2140" s="25"/>
    </row>
    <row r="2141" spans="1:11" x14ac:dyDescent="0.25">
      <c r="A2141" s="25"/>
      <c r="B2141" s="25"/>
      <c r="C2141" s="25"/>
      <c r="D2141" s="25"/>
      <c r="E2141" s="25"/>
      <c r="F2141" s="25"/>
      <c r="G2141" s="25"/>
      <c r="H2141" s="25"/>
      <c r="I2141" s="25"/>
      <c r="J2141" s="25"/>
      <c r="K2141" s="25"/>
    </row>
    <row r="2142" spans="1:11" x14ac:dyDescent="0.25">
      <c r="A2142" s="25"/>
      <c r="B2142" s="25"/>
      <c r="C2142" s="25"/>
      <c r="D2142" s="25"/>
      <c r="E2142" s="25"/>
      <c r="F2142" s="25"/>
      <c r="G2142" s="25"/>
      <c r="H2142" s="25"/>
      <c r="I2142" s="25"/>
      <c r="J2142" s="25"/>
      <c r="K2142" s="25"/>
    </row>
    <row r="2143" spans="1:11" x14ac:dyDescent="0.25">
      <c r="A2143" s="25"/>
      <c r="B2143" s="25"/>
      <c r="C2143" s="25"/>
      <c r="D2143" s="25"/>
      <c r="E2143" s="25"/>
      <c r="F2143" s="25"/>
      <c r="G2143" s="25"/>
      <c r="H2143" s="25"/>
      <c r="I2143" s="25"/>
      <c r="J2143" s="25"/>
      <c r="K2143" s="25"/>
    </row>
    <row r="2144" spans="1:11" x14ac:dyDescent="0.25">
      <c r="A2144" s="25"/>
      <c r="B2144" s="25"/>
      <c r="C2144" s="25"/>
      <c r="D2144" s="25"/>
      <c r="E2144" s="25"/>
      <c r="F2144" s="25"/>
      <c r="G2144" s="25"/>
      <c r="H2144" s="25"/>
      <c r="I2144" s="25"/>
      <c r="J2144" s="25"/>
      <c r="K2144" s="25"/>
    </row>
    <row r="2145" spans="1:11" x14ac:dyDescent="0.25">
      <c r="A2145" s="25"/>
      <c r="B2145" s="25"/>
      <c r="C2145" s="25"/>
      <c r="D2145" s="25"/>
      <c r="E2145" s="25"/>
      <c r="F2145" s="25"/>
      <c r="G2145" s="25"/>
      <c r="H2145" s="25"/>
      <c r="I2145" s="25"/>
      <c r="J2145" s="25"/>
      <c r="K2145" s="25"/>
    </row>
    <row r="2146" spans="1:11" x14ac:dyDescent="0.25">
      <c r="A2146" s="25"/>
      <c r="B2146" s="25"/>
      <c r="C2146" s="25"/>
      <c r="D2146" s="25"/>
      <c r="E2146" s="25"/>
      <c r="F2146" s="25"/>
      <c r="G2146" s="25"/>
      <c r="H2146" s="25"/>
      <c r="I2146" s="25"/>
      <c r="J2146" s="25"/>
      <c r="K2146" s="25"/>
    </row>
    <row r="2147" spans="1:11" x14ac:dyDescent="0.25">
      <c r="A2147" s="25"/>
      <c r="B2147" s="25"/>
      <c r="C2147" s="25"/>
      <c r="D2147" s="25"/>
      <c r="E2147" s="25"/>
      <c r="F2147" s="25"/>
      <c r="G2147" s="25"/>
      <c r="H2147" s="25"/>
      <c r="I2147" s="25"/>
      <c r="J2147" s="25"/>
      <c r="K2147" s="25"/>
    </row>
    <row r="2148" spans="1:11" x14ac:dyDescent="0.25">
      <c r="A2148" s="25"/>
      <c r="B2148" s="25"/>
      <c r="C2148" s="25"/>
      <c r="D2148" s="25"/>
      <c r="E2148" s="25"/>
      <c r="F2148" s="25"/>
      <c r="G2148" s="25"/>
      <c r="H2148" s="25"/>
      <c r="I2148" s="25"/>
      <c r="J2148" s="25"/>
      <c r="K2148" s="25"/>
    </row>
    <row r="2149" spans="1:11" x14ac:dyDescent="0.25">
      <c r="A2149" s="25"/>
      <c r="B2149" s="25"/>
      <c r="C2149" s="25"/>
      <c r="D2149" s="25"/>
      <c r="E2149" s="25"/>
      <c r="F2149" s="25"/>
      <c r="G2149" s="25"/>
      <c r="H2149" s="25"/>
      <c r="I2149" s="25"/>
      <c r="J2149" s="25"/>
      <c r="K2149" s="25"/>
    </row>
    <row r="2150" spans="1:11" x14ac:dyDescent="0.25">
      <c r="A2150" s="25"/>
      <c r="B2150" s="25"/>
      <c r="C2150" s="25"/>
      <c r="D2150" s="25"/>
      <c r="E2150" s="25"/>
      <c r="F2150" s="25"/>
      <c r="G2150" s="25"/>
      <c r="H2150" s="25"/>
      <c r="I2150" s="25"/>
      <c r="J2150" s="25"/>
      <c r="K2150" s="25"/>
    </row>
    <row r="2151" spans="1:11" x14ac:dyDescent="0.25">
      <c r="A2151" s="25"/>
      <c r="B2151" s="25"/>
      <c r="C2151" s="25"/>
      <c r="D2151" s="25"/>
      <c r="E2151" s="25"/>
      <c r="F2151" s="25"/>
      <c r="G2151" s="25"/>
      <c r="H2151" s="25"/>
      <c r="I2151" s="25"/>
      <c r="J2151" s="25"/>
      <c r="K2151" s="25"/>
    </row>
    <row r="2152" spans="1:11" x14ac:dyDescent="0.25">
      <c r="A2152" s="25"/>
      <c r="B2152" s="25"/>
      <c r="C2152" s="25"/>
      <c r="D2152" s="25"/>
      <c r="E2152" s="25"/>
      <c r="F2152" s="25"/>
      <c r="G2152" s="25"/>
      <c r="H2152" s="25"/>
      <c r="I2152" s="25"/>
      <c r="J2152" s="25"/>
      <c r="K2152" s="25"/>
    </row>
    <row r="2153" spans="1:11" x14ac:dyDescent="0.25">
      <c r="A2153" s="25"/>
      <c r="B2153" s="25"/>
      <c r="C2153" s="25"/>
      <c r="D2153" s="25"/>
      <c r="E2153" s="25"/>
      <c r="F2153" s="25"/>
      <c r="G2153" s="25"/>
      <c r="H2153" s="25"/>
      <c r="I2153" s="25"/>
      <c r="J2153" s="25"/>
      <c r="K2153" s="25"/>
    </row>
    <row r="2154" spans="1:11" x14ac:dyDescent="0.25">
      <c r="A2154" s="25"/>
      <c r="B2154" s="25"/>
      <c r="C2154" s="25"/>
      <c r="D2154" s="25"/>
      <c r="E2154" s="25"/>
      <c r="F2154" s="25"/>
      <c r="G2154" s="25"/>
      <c r="H2154" s="25"/>
      <c r="I2154" s="25"/>
      <c r="J2154" s="25"/>
      <c r="K2154" s="25"/>
    </row>
    <row r="2155" spans="1:11" x14ac:dyDescent="0.25">
      <c r="A2155" s="25"/>
      <c r="B2155" s="25"/>
      <c r="C2155" s="25"/>
      <c r="D2155" s="25"/>
      <c r="E2155" s="25"/>
      <c r="F2155" s="25"/>
      <c r="G2155" s="25"/>
      <c r="H2155" s="25"/>
      <c r="I2155" s="25"/>
      <c r="J2155" s="25"/>
      <c r="K2155" s="25"/>
    </row>
    <row r="2156" spans="1:11" x14ac:dyDescent="0.25">
      <c r="A2156" s="25"/>
      <c r="B2156" s="25"/>
      <c r="C2156" s="25"/>
      <c r="D2156" s="25"/>
      <c r="E2156" s="25"/>
      <c r="F2156" s="25"/>
      <c r="G2156" s="25"/>
      <c r="H2156" s="25"/>
      <c r="I2156" s="25"/>
      <c r="J2156" s="25"/>
      <c r="K2156" s="25"/>
    </row>
    <row r="2157" spans="1:11" x14ac:dyDescent="0.25">
      <c r="A2157" s="25"/>
      <c r="B2157" s="25"/>
      <c r="C2157" s="25"/>
      <c r="D2157" s="25"/>
      <c r="E2157" s="25"/>
      <c r="F2157" s="25"/>
      <c r="G2157" s="25"/>
      <c r="H2157" s="25"/>
      <c r="I2157" s="25"/>
      <c r="J2157" s="25"/>
      <c r="K2157" s="25"/>
    </row>
    <row r="2158" spans="1:11" x14ac:dyDescent="0.25">
      <c r="A2158" s="25"/>
      <c r="B2158" s="25"/>
      <c r="C2158" s="25"/>
      <c r="D2158" s="25"/>
      <c r="E2158" s="25"/>
      <c r="F2158" s="25"/>
      <c r="G2158" s="25"/>
      <c r="H2158" s="25"/>
      <c r="I2158" s="25"/>
      <c r="J2158" s="25"/>
      <c r="K2158" s="25"/>
    </row>
    <row r="2159" spans="1:11" x14ac:dyDescent="0.25">
      <c r="A2159" s="25"/>
      <c r="B2159" s="25"/>
      <c r="C2159" s="25"/>
      <c r="D2159" s="25"/>
      <c r="E2159" s="25"/>
      <c r="F2159" s="25"/>
      <c r="G2159" s="25"/>
      <c r="H2159" s="25"/>
      <c r="I2159" s="25"/>
      <c r="J2159" s="25"/>
      <c r="K2159" s="25"/>
    </row>
    <row r="2160" spans="1:11" x14ac:dyDescent="0.25">
      <c r="A2160" s="25"/>
      <c r="B2160" s="25"/>
      <c r="C2160" s="25"/>
      <c r="D2160" s="25"/>
      <c r="E2160" s="25"/>
      <c r="F2160" s="25"/>
      <c r="G2160" s="25"/>
      <c r="H2160" s="25"/>
      <c r="I2160" s="25"/>
      <c r="J2160" s="25"/>
      <c r="K2160" s="25"/>
    </row>
    <row r="2161" spans="1:11" x14ac:dyDescent="0.25">
      <c r="A2161" s="25"/>
      <c r="B2161" s="25"/>
      <c r="C2161" s="25"/>
      <c r="D2161" s="25"/>
      <c r="E2161" s="25"/>
      <c r="F2161" s="25"/>
      <c r="G2161" s="25"/>
      <c r="H2161" s="25"/>
      <c r="I2161" s="25"/>
      <c r="J2161" s="25"/>
      <c r="K2161" s="25"/>
    </row>
    <row r="2162" spans="1:11" x14ac:dyDescent="0.25">
      <c r="A2162" s="25"/>
      <c r="B2162" s="25"/>
      <c r="C2162" s="25"/>
      <c r="D2162" s="25"/>
      <c r="E2162" s="25"/>
      <c r="F2162" s="25"/>
      <c r="G2162" s="25"/>
      <c r="H2162" s="25"/>
      <c r="I2162" s="25"/>
      <c r="J2162" s="25"/>
      <c r="K2162" s="25"/>
    </row>
    <row r="2163" spans="1:11" x14ac:dyDescent="0.25">
      <c r="A2163" s="25"/>
      <c r="B2163" s="25"/>
      <c r="C2163" s="25"/>
      <c r="D2163" s="25"/>
      <c r="E2163" s="25"/>
      <c r="F2163" s="25"/>
      <c r="G2163" s="25"/>
      <c r="H2163" s="25"/>
      <c r="I2163" s="25"/>
      <c r="J2163" s="25"/>
      <c r="K2163" s="25"/>
    </row>
    <row r="2164" spans="1:11" x14ac:dyDescent="0.25">
      <c r="A2164" s="25"/>
      <c r="B2164" s="25"/>
      <c r="C2164" s="25"/>
      <c r="D2164" s="25"/>
      <c r="E2164" s="25"/>
      <c r="F2164" s="25"/>
      <c r="G2164" s="25"/>
      <c r="H2164" s="25"/>
      <c r="I2164" s="25"/>
      <c r="J2164" s="25"/>
      <c r="K2164" s="25"/>
    </row>
    <row r="2165" spans="1:11" x14ac:dyDescent="0.25">
      <c r="A2165" s="25"/>
      <c r="B2165" s="25"/>
      <c r="C2165" s="25"/>
      <c r="D2165" s="25"/>
      <c r="E2165" s="25"/>
      <c r="F2165" s="25"/>
      <c r="G2165" s="25"/>
      <c r="H2165" s="25"/>
      <c r="I2165" s="25"/>
      <c r="J2165" s="25"/>
      <c r="K2165" s="25"/>
    </row>
    <row r="2166" spans="1:11" x14ac:dyDescent="0.25">
      <c r="A2166" s="25"/>
      <c r="B2166" s="25"/>
      <c r="C2166" s="25"/>
      <c r="D2166" s="25"/>
      <c r="E2166" s="25"/>
      <c r="F2166" s="25"/>
      <c r="G2166" s="25"/>
      <c r="H2166" s="25"/>
      <c r="I2166" s="25"/>
      <c r="J2166" s="25"/>
      <c r="K2166" s="25"/>
    </row>
    <row r="2167" spans="1:11" x14ac:dyDescent="0.25">
      <c r="A2167" s="25"/>
      <c r="B2167" s="25"/>
      <c r="C2167" s="25"/>
      <c r="D2167" s="25"/>
      <c r="E2167" s="25"/>
      <c r="F2167" s="25"/>
      <c r="G2167" s="25"/>
      <c r="H2167" s="25"/>
      <c r="I2167" s="25"/>
      <c r="J2167" s="25"/>
      <c r="K2167" s="25"/>
    </row>
    <row r="2168" spans="1:11" x14ac:dyDescent="0.25">
      <c r="A2168" s="25"/>
      <c r="B2168" s="25"/>
      <c r="C2168" s="25"/>
      <c r="D2168" s="25"/>
      <c r="E2168" s="25"/>
      <c r="F2168" s="25"/>
      <c r="G2168" s="25"/>
      <c r="H2168" s="25"/>
      <c r="I2168" s="25"/>
      <c r="J2168" s="25"/>
      <c r="K2168" s="25"/>
    </row>
    <row r="2169" spans="1:11" x14ac:dyDescent="0.25">
      <c r="A2169" s="25"/>
      <c r="B2169" s="25"/>
      <c r="C2169" s="25"/>
      <c r="D2169" s="25"/>
      <c r="E2169" s="25"/>
      <c r="F2169" s="25"/>
      <c r="G2169" s="25"/>
      <c r="H2169" s="25"/>
      <c r="I2169" s="25"/>
      <c r="J2169" s="25"/>
      <c r="K2169" s="25"/>
    </row>
    <row r="2170" spans="1:11" x14ac:dyDescent="0.25">
      <c r="A2170" s="25"/>
      <c r="B2170" s="25"/>
      <c r="C2170" s="25"/>
      <c r="D2170" s="25"/>
      <c r="E2170" s="25"/>
      <c r="F2170" s="25"/>
      <c r="G2170" s="25"/>
      <c r="H2170" s="25"/>
      <c r="I2170" s="25"/>
      <c r="J2170" s="25"/>
      <c r="K2170" s="25"/>
    </row>
    <row r="2171" spans="1:11" x14ac:dyDescent="0.25">
      <c r="A2171" s="25"/>
      <c r="B2171" s="25"/>
      <c r="C2171" s="25"/>
      <c r="D2171" s="25"/>
      <c r="E2171" s="25"/>
      <c r="F2171" s="25"/>
      <c r="G2171" s="25"/>
      <c r="H2171" s="25"/>
      <c r="I2171" s="25"/>
      <c r="J2171" s="25"/>
      <c r="K2171" s="25"/>
    </row>
    <row r="2172" spans="1:11" x14ac:dyDescent="0.25">
      <c r="A2172" s="25"/>
      <c r="B2172" s="25"/>
      <c r="C2172" s="25"/>
      <c r="D2172" s="25"/>
      <c r="E2172" s="25"/>
      <c r="F2172" s="25"/>
      <c r="G2172" s="25"/>
      <c r="H2172" s="25"/>
      <c r="I2172" s="25"/>
      <c r="J2172" s="25"/>
      <c r="K2172" s="25"/>
    </row>
    <row r="2173" spans="1:11" x14ac:dyDescent="0.25">
      <c r="A2173" s="25"/>
      <c r="B2173" s="25"/>
      <c r="C2173" s="25"/>
      <c r="D2173" s="25"/>
      <c r="E2173" s="25"/>
      <c r="F2173" s="25"/>
      <c r="G2173" s="25"/>
      <c r="H2173" s="25"/>
      <c r="I2173" s="25"/>
      <c r="J2173" s="25"/>
      <c r="K2173" s="25"/>
    </row>
    <row r="2174" spans="1:11" x14ac:dyDescent="0.25">
      <c r="A2174" s="25"/>
      <c r="B2174" s="25"/>
      <c r="C2174" s="25"/>
      <c r="D2174" s="25"/>
      <c r="E2174" s="25"/>
      <c r="F2174" s="25"/>
      <c r="G2174" s="25"/>
      <c r="H2174" s="25"/>
      <c r="I2174" s="25"/>
      <c r="J2174" s="25"/>
      <c r="K2174" s="25"/>
    </row>
    <row r="2175" spans="1:11" x14ac:dyDescent="0.25">
      <c r="A2175" s="25"/>
      <c r="B2175" s="25"/>
      <c r="C2175" s="25"/>
      <c r="D2175" s="25"/>
      <c r="E2175" s="25"/>
      <c r="F2175" s="25"/>
      <c r="G2175" s="25"/>
      <c r="H2175" s="25"/>
      <c r="I2175" s="25"/>
      <c r="J2175" s="25"/>
      <c r="K2175" s="25"/>
    </row>
    <row r="2176" spans="1:11" x14ac:dyDescent="0.25">
      <c r="A2176" s="25"/>
      <c r="B2176" s="25"/>
      <c r="C2176" s="25"/>
      <c r="D2176" s="25"/>
      <c r="E2176" s="25"/>
      <c r="F2176" s="25"/>
      <c r="G2176" s="25"/>
      <c r="H2176" s="25"/>
      <c r="I2176" s="25"/>
      <c r="J2176" s="25"/>
      <c r="K2176" s="25"/>
    </row>
    <row r="2177" spans="1:11" x14ac:dyDescent="0.25">
      <c r="A2177" s="25"/>
      <c r="B2177" s="25"/>
      <c r="C2177" s="25"/>
      <c r="D2177" s="25"/>
      <c r="E2177" s="25"/>
      <c r="F2177" s="25"/>
      <c r="G2177" s="25"/>
      <c r="H2177" s="25"/>
      <c r="I2177" s="25"/>
      <c r="J2177" s="25"/>
      <c r="K2177" s="25"/>
    </row>
    <row r="2178" spans="1:11" x14ac:dyDescent="0.25">
      <c r="A2178" s="25"/>
      <c r="B2178" s="25"/>
      <c r="C2178" s="25"/>
      <c r="D2178" s="25"/>
      <c r="E2178" s="25"/>
      <c r="F2178" s="25"/>
      <c r="G2178" s="25"/>
      <c r="H2178" s="25"/>
      <c r="I2178" s="25"/>
      <c r="J2178" s="25"/>
      <c r="K2178" s="25"/>
    </row>
    <row r="2179" spans="1:11" x14ac:dyDescent="0.25">
      <c r="A2179" s="25"/>
      <c r="B2179" s="25"/>
      <c r="C2179" s="25"/>
      <c r="D2179" s="25"/>
      <c r="E2179" s="25"/>
      <c r="F2179" s="25"/>
      <c r="G2179" s="25"/>
      <c r="H2179" s="25"/>
      <c r="I2179" s="25"/>
      <c r="J2179" s="25"/>
      <c r="K2179" s="25"/>
    </row>
    <row r="2180" spans="1:11" x14ac:dyDescent="0.25">
      <c r="A2180" s="25"/>
      <c r="B2180" s="25"/>
      <c r="C2180" s="25"/>
      <c r="D2180" s="25"/>
      <c r="E2180" s="25"/>
      <c r="F2180" s="25"/>
      <c r="G2180" s="25"/>
      <c r="H2180" s="25"/>
      <c r="I2180" s="25"/>
      <c r="J2180" s="25"/>
      <c r="K2180" s="25"/>
    </row>
    <row r="2181" spans="1:11" x14ac:dyDescent="0.25">
      <c r="A2181" s="25"/>
      <c r="B2181" s="25"/>
      <c r="C2181" s="25"/>
      <c r="D2181" s="25"/>
      <c r="E2181" s="25"/>
      <c r="F2181" s="25"/>
      <c r="G2181" s="25"/>
      <c r="H2181" s="25"/>
      <c r="I2181" s="25"/>
      <c r="J2181" s="25"/>
      <c r="K2181" s="25"/>
    </row>
    <row r="2182" spans="1:11" x14ac:dyDescent="0.25">
      <c r="A2182" s="25"/>
      <c r="B2182" s="25"/>
      <c r="C2182" s="25"/>
      <c r="D2182" s="25"/>
      <c r="E2182" s="25"/>
      <c r="F2182" s="25"/>
      <c r="G2182" s="25"/>
      <c r="H2182" s="25"/>
      <c r="I2182" s="25"/>
      <c r="J2182" s="25"/>
      <c r="K2182" s="25"/>
    </row>
    <row r="2183" spans="1:11" x14ac:dyDescent="0.25">
      <c r="A2183" s="25"/>
      <c r="B2183" s="25"/>
      <c r="C2183" s="25"/>
      <c r="D2183" s="25"/>
      <c r="E2183" s="25"/>
      <c r="F2183" s="25"/>
      <c r="G2183" s="25"/>
      <c r="H2183" s="25"/>
      <c r="I2183" s="25"/>
      <c r="J2183" s="25"/>
      <c r="K2183" s="25"/>
    </row>
    <row r="2184" spans="1:11" x14ac:dyDescent="0.25">
      <c r="A2184" s="25"/>
      <c r="B2184" s="25"/>
      <c r="C2184" s="25"/>
      <c r="D2184" s="25"/>
      <c r="E2184" s="25"/>
      <c r="F2184" s="25"/>
      <c r="G2184" s="25"/>
      <c r="H2184" s="25"/>
      <c r="I2184" s="25"/>
      <c r="J2184" s="25"/>
      <c r="K2184" s="25"/>
    </row>
    <row r="2185" spans="1:11" x14ac:dyDescent="0.25">
      <c r="A2185" s="25"/>
      <c r="B2185" s="25"/>
      <c r="C2185" s="25"/>
      <c r="D2185" s="25"/>
      <c r="E2185" s="25"/>
      <c r="F2185" s="25"/>
      <c r="G2185" s="25"/>
      <c r="H2185" s="25"/>
      <c r="I2185" s="25"/>
      <c r="J2185" s="25"/>
      <c r="K2185" s="25"/>
    </row>
    <row r="2186" spans="1:11" x14ac:dyDescent="0.25">
      <c r="A2186" s="25"/>
      <c r="B2186" s="25"/>
      <c r="C2186" s="25"/>
      <c r="D2186" s="25"/>
      <c r="E2186" s="25"/>
      <c r="F2186" s="25"/>
      <c r="G2186" s="25"/>
      <c r="H2186" s="25"/>
      <c r="I2186" s="25"/>
      <c r="J2186" s="25"/>
      <c r="K2186" s="25"/>
    </row>
    <row r="2187" spans="1:11" x14ac:dyDescent="0.25">
      <c r="A2187" s="25"/>
      <c r="B2187" s="25"/>
      <c r="C2187" s="25"/>
      <c r="D2187" s="25"/>
      <c r="E2187" s="25"/>
      <c r="F2187" s="25"/>
      <c r="G2187" s="25"/>
      <c r="H2187" s="25"/>
      <c r="I2187" s="25"/>
      <c r="J2187" s="25"/>
      <c r="K2187" s="25"/>
    </row>
    <row r="2188" spans="1:11" x14ac:dyDescent="0.25">
      <c r="A2188" s="25"/>
      <c r="B2188" s="25"/>
      <c r="C2188" s="25"/>
      <c r="D2188" s="25"/>
      <c r="E2188" s="25"/>
      <c r="F2188" s="25"/>
      <c r="G2188" s="25"/>
      <c r="H2188" s="25"/>
      <c r="I2188" s="25"/>
      <c r="J2188" s="25"/>
      <c r="K2188" s="25"/>
    </row>
    <row r="2189" spans="1:11" x14ac:dyDescent="0.25">
      <c r="A2189" s="25"/>
      <c r="B2189" s="25"/>
      <c r="C2189" s="25"/>
      <c r="D2189" s="25"/>
      <c r="E2189" s="25"/>
      <c r="F2189" s="25"/>
      <c r="G2189" s="25"/>
      <c r="H2189" s="25"/>
      <c r="I2189" s="25"/>
      <c r="J2189" s="25"/>
      <c r="K2189" s="25"/>
    </row>
    <row r="2190" spans="1:11" x14ac:dyDescent="0.25">
      <c r="A2190" s="25"/>
      <c r="B2190" s="25"/>
      <c r="C2190" s="25"/>
      <c r="D2190" s="25"/>
      <c r="E2190" s="25"/>
      <c r="F2190" s="25"/>
      <c r="G2190" s="25"/>
      <c r="H2190" s="25"/>
      <c r="I2190" s="25"/>
      <c r="J2190" s="25"/>
      <c r="K2190" s="25"/>
    </row>
    <row r="2191" spans="1:11" x14ac:dyDescent="0.25">
      <c r="A2191" s="25"/>
      <c r="B2191" s="25"/>
      <c r="C2191" s="25"/>
      <c r="D2191" s="25"/>
      <c r="E2191" s="25"/>
      <c r="F2191" s="25"/>
      <c r="G2191" s="25"/>
      <c r="H2191" s="25"/>
      <c r="I2191" s="25"/>
      <c r="J2191" s="25"/>
      <c r="K2191" s="25"/>
    </row>
    <row r="2192" spans="1:11" x14ac:dyDescent="0.25">
      <c r="A2192" s="25"/>
      <c r="B2192" s="25"/>
      <c r="C2192" s="25"/>
      <c r="D2192" s="25"/>
      <c r="E2192" s="25"/>
      <c r="F2192" s="25"/>
      <c r="G2192" s="25"/>
      <c r="H2192" s="25"/>
      <c r="I2192" s="25"/>
      <c r="J2192" s="25"/>
      <c r="K2192" s="25"/>
    </row>
    <row r="2193" spans="1:11" x14ac:dyDescent="0.25">
      <c r="A2193" s="25"/>
      <c r="B2193" s="25"/>
      <c r="C2193" s="25"/>
      <c r="D2193" s="25"/>
      <c r="E2193" s="25"/>
      <c r="F2193" s="25"/>
      <c r="G2193" s="25"/>
      <c r="H2193" s="25"/>
      <c r="I2193" s="25"/>
      <c r="J2193" s="25"/>
      <c r="K2193" s="25"/>
    </row>
    <row r="2194" spans="1:11" x14ac:dyDescent="0.25">
      <c r="A2194" s="25"/>
      <c r="B2194" s="25"/>
      <c r="C2194" s="25"/>
      <c r="D2194" s="25"/>
      <c r="E2194" s="25"/>
      <c r="F2194" s="25"/>
      <c r="G2194" s="25"/>
      <c r="H2194" s="25"/>
      <c r="I2194" s="25"/>
      <c r="J2194" s="25"/>
      <c r="K2194" s="25"/>
    </row>
    <row r="2195" spans="1:11" x14ac:dyDescent="0.25">
      <c r="A2195" s="25"/>
      <c r="B2195" s="25"/>
      <c r="C2195" s="25"/>
      <c r="D2195" s="25"/>
      <c r="E2195" s="25"/>
      <c r="F2195" s="25"/>
      <c r="G2195" s="25"/>
      <c r="H2195" s="25"/>
      <c r="I2195" s="25"/>
      <c r="J2195" s="25"/>
      <c r="K2195" s="25"/>
    </row>
    <row r="2196" spans="1:11" x14ac:dyDescent="0.25">
      <c r="A2196" s="25"/>
      <c r="B2196" s="25"/>
      <c r="C2196" s="25"/>
      <c r="D2196" s="25"/>
      <c r="E2196" s="25"/>
      <c r="F2196" s="25"/>
      <c r="G2196" s="25"/>
      <c r="H2196" s="25"/>
      <c r="I2196" s="25"/>
      <c r="J2196" s="25"/>
      <c r="K2196" s="25"/>
    </row>
    <row r="2197" spans="1:11" x14ac:dyDescent="0.25">
      <c r="A2197" s="25"/>
      <c r="B2197" s="25"/>
      <c r="C2197" s="25"/>
      <c r="D2197" s="25"/>
      <c r="E2197" s="25"/>
      <c r="F2197" s="25"/>
      <c r="G2197" s="25"/>
      <c r="H2197" s="25"/>
      <c r="I2197" s="25"/>
      <c r="J2197" s="25"/>
      <c r="K2197" s="25"/>
    </row>
    <row r="2198" spans="1:11" x14ac:dyDescent="0.25">
      <c r="A2198" s="25"/>
      <c r="B2198" s="25"/>
      <c r="C2198" s="25"/>
      <c r="D2198" s="25"/>
      <c r="E2198" s="25"/>
      <c r="F2198" s="25"/>
      <c r="G2198" s="25"/>
      <c r="H2198" s="25"/>
      <c r="I2198" s="25"/>
      <c r="J2198" s="25"/>
      <c r="K2198" s="25"/>
    </row>
    <row r="2199" spans="1:11" x14ac:dyDescent="0.25">
      <c r="A2199" s="25"/>
      <c r="B2199" s="25"/>
      <c r="C2199" s="25"/>
      <c r="D2199" s="25"/>
      <c r="E2199" s="25"/>
      <c r="F2199" s="25"/>
      <c r="G2199" s="25"/>
      <c r="H2199" s="25"/>
      <c r="I2199" s="25"/>
      <c r="J2199" s="25"/>
      <c r="K2199" s="25"/>
    </row>
    <row r="2200" spans="1:11" x14ac:dyDescent="0.25">
      <c r="A2200" s="25"/>
      <c r="B2200" s="25"/>
      <c r="C2200" s="25"/>
      <c r="D2200" s="25"/>
      <c r="E2200" s="25"/>
      <c r="F2200" s="25"/>
      <c r="G2200" s="25"/>
      <c r="H2200" s="25"/>
      <c r="I2200" s="25"/>
      <c r="J2200" s="25"/>
      <c r="K2200" s="25"/>
    </row>
    <row r="2201" spans="1:11" x14ac:dyDescent="0.25">
      <c r="A2201" s="25"/>
      <c r="B2201" s="25"/>
      <c r="C2201" s="25"/>
      <c r="D2201" s="25"/>
      <c r="E2201" s="25"/>
      <c r="F2201" s="25"/>
      <c r="G2201" s="25"/>
      <c r="H2201" s="25"/>
      <c r="I2201" s="25"/>
      <c r="J2201" s="25"/>
      <c r="K2201" s="25"/>
    </row>
    <row r="2202" spans="1:11" x14ac:dyDescent="0.25">
      <c r="A2202" s="25"/>
      <c r="B2202" s="25"/>
      <c r="C2202" s="25"/>
      <c r="D2202" s="25"/>
      <c r="E2202" s="25"/>
      <c r="F2202" s="25"/>
      <c r="G2202" s="25"/>
      <c r="H2202" s="25"/>
      <c r="I2202" s="25"/>
      <c r="J2202" s="25"/>
      <c r="K2202" s="25"/>
    </row>
    <row r="2203" spans="1:11" x14ac:dyDescent="0.25">
      <c r="A2203" s="25"/>
      <c r="B2203" s="25"/>
      <c r="C2203" s="25"/>
      <c r="D2203" s="25"/>
      <c r="E2203" s="25"/>
      <c r="F2203" s="25"/>
      <c r="G2203" s="25"/>
      <c r="H2203" s="25"/>
      <c r="I2203" s="25"/>
      <c r="J2203" s="25"/>
      <c r="K2203" s="25"/>
    </row>
    <row r="2204" spans="1:11" x14ac:dyDescent="0.25">
      <c r="A2204" s="25"/>
      <c r="B2204" s="25"/>
      <c r="C2204" s="25"/>
      <c r="D2204" s="25"/>
      <c r="E2204" s="25"/>
      <c r="F2204" s="25"/>
      <c r="G2204" s="25"/>
      <c r="H2204" s="25"/>
      <c r="I2204" s="25"/>
      <c r="J2204" s="25"/>
      <c r="K2204" s="25"/>
    </row>
    <row r="2205" spans="1:11" x14ac:dyDescent="0.25">
      <c r="A2205" s="25"/>
      <c r="B2205" s="25"/>
      <c r="C2205" s="25"/>
      <c r="D2205" s="25"/>
      <c r="E2205" s="25"/>
      <c r="F2205" s="25"/>
      <c r="G2205" s="25"/>
      <c r="H2205" s="25"/>
      <c r="I2205" s="25"/>
      <c r="J2205" s="25"/>
      <c r="K2205" s="25"/>
    </row>
    <row r="2206" spans="1:11" x14ac:dyDescent="0.25">
      <c r="A2206" s="25"/>
      <c r="B2206" s="25"/>
      <c r="C2206" s="25"/>
      <c r="D2206" s="25"/>
      <c r="E2206" s="25"/>
      <c r="F2206" s="25"/>
      <c r="G2206" s="25"/>
      <c r="H2206" s="25"/>
      <c r="I2206" s="25"/>
      <c r="J2206" s="25"/>
      <c r="K2206" s="25"/>
    </row>
    <row r="2207" spans="1:11" x14ac:dyDescent="0.25">
      <c r="A2207" s="25"/>
      <c r="B2207" s="25"/>
      <c r="C2207" s="25"/>
      <c r="D2207" s="25"/>
      <c r="E2207" s="25"/>
      <c r="F2207" s="25"/>
      <c r="G2207" s="25"/>
      <c r="H2207" s="25"/>
      <c r="I2207" s="25"/>
      <c r="J2207" s="25"/>
      <c r="K2207" s="25"/>
    </row>
    <row r="2208" spans="1:11" x14ac:dyDescent="0.25">
      <c r="A2208" s="25"/>
      <c r="B2208" s="25"/>
      <c r="C2208" s="25"/>
      <c r="D2208" s="25"/>
      <c r="E2208" s="25"/>
      <c r="F2208" s="25"/>
      <c r="G2208" s="25"/>
      <c r="H2208" s="25"/>
      <c r="I2208" s="25"/>
      <c r="J2208" s="25"/>
      <c r="K2208" s="25"/>
    </row>
    <row r="2209" spans="1:11" x14ac:dyDescent="0.25">
      <c r="A2209" s="25"/>
      <c r="B2209" s="25"/>
      <c r="C2209" s="25"/>
      <c r="D2209" s="25"/>
      <c r="E2209" s="25"/>
      <c r="F2209" s="25"/>
      <c r="G2209" s="25"/>
      <c r="H2209" s="25"/>
      <c r="I2209" s="25"/>
      <c r="J2209" s="25"/>
      <c r="K2209" s="25"/>
    </row>
    <row r="2210" spans="1:11" x14ac:dyDescent="0.25">
      <c r="A2210" s="25"/>
      <c r="B2210" s="25"/>
      <c r="C2210" s="25"/>
      <c r="D2210" s="25"/>
      <c r="E2210" s="25"/>
      <c r="F2210" s="25"/>
      <c r="G2210" s="25"/>
      <c r="H2210" s="25"/>
      <c r="I2210" s="25"/>
      <c r="J2210" s="25"/>
      <c r="K2210" s="25"/>
    </row>
    <row r="2211" spans="1:11" x14ac:dyDescent="0.25">
      <c r="A2211" s="25"/>
      <c r="B2211" s="25"/>
      <c r="C2211" s="25"/>
      <c r="D2211" s="25"/>
      <c r="E2211" s="25"/>
      <c r="F2211" s="25"/>
      <c r="G2211" s="25"/>
      <c r="H2211" s="25"/>
      <c r="I2211" s="25"/>
      <c r="J2211" s="25"/>
      <c r="K2211" s="25"/>
    </row>
    <row r="2212" spans="1:11" x14ac:dyDescent="0.25">
      <c r="A2212" s="25"/>
      <c r="B2212" s="25"/>
      <c r="C2212" s="25"/>
      <c r="D2212" s="25"/>
      <c r="E2212" s="25"/>
      <c r="F2212" s="25"/>
      <c r="G2212" s="25"/>
      <c r="H2212" s="25"/>
      <c r="I2212" s="25"/>
      <c r="J2212" s="25"/>
      <c r="K2212" s="25"/>
    </row>
    <row r="2213" spans="1:11" x14ac:dyDescent="0.25">
      <c r="A2213" s="25"/>
      <c r="B2213" s="25"/>
      <c r="C2213" s="25"/>
      <c r="D2213" s="25"/>
      <c r="E2213" s="25"/>
      <c r="F2213" s="25"/>
      <c r="G2213" s="25"/>
      <c r="H2213" s="25"/>
      <c r="I2213" s="25"/>
      <c r="J2213" s="25"/>
      <c r="K2213" s="25"/>
    </row>
    <row r="2214" spans="1:11" x14ac:dyDescent="0.25">
      <c r="A2214" s="25"/>
      <c r="B2214" s="25"/>
      <c r="C2214" s="25"/>
      <c r="D2214" s="25"/>
      <c r="E2214" s="25"/>
      <c r="F2214" s="25"/>
      <c r="G2214" s="25"/>
      <c r="H2214" s="25"/>
      <c r="I2214" s="25"/>
      <c r="J2214" s="25"/>
      <c r="K2214" s="25"/>
    </row>
    <row r="2215" spans="1:11" x14ac:dyDescent="0.25">
      <c r="A2215" s="25"/>
      <c r="B2215" s="25"/>
      <c r="C2215" s="25"/>
      <c r="D2215" s="25"/>
      <c r="E2215" s="25"/>
      <c r="F2215" s="25"/>
      <c r="G2215" s="25"/>
      <c r="H2215" s="25"/>
      <c r="I2215" s="25"/>
      <c r="J2215" s="25"/>
      <c r="K2215" s="25"/>
    </row>
    <row r="2216" spans="1:11" x14ac:dyDescent="0.25">
      <c r="A2216" s="25"/>
      <c r="B2216" s="25"/>
      <c r="C2216" s="25"/>
      <c r="D2216" s="25"/>
      <c r="E2216" s="25"/>
      <c r="F2216" s="25"/>
      <c r="G2216" s="25"/>
      <c r="H2216" s="25"/>
      <c r="I2216" s="25"/>
      <c r="J2216" s="25"/>
      <c r="K2216" s="25"/>
    </row>
    <row r="2217" spans="1:11" x14ac:dyDescent="0.25">
      <c r="A2217" s="25"/>
      <c r="B2217" s="25"/>
      <c r="C2217" s="25"/>
      <c r="D2217" s="25"/>
      <c r="E2217" s="25"/>
      <c r="F2217" s="25"/>
      <c r="G2217" s="25"/>
      <c r="H2217" s="25"/>
      <c r="I2217" s="25"/>
      <c r="J2217" s="25"/>
      <c r="K2217" s="25"/>
    </row>
    <row r="2218" spans="1:11" x14ac:dyDescent="0.25">
      <c r="A2218" s="25"/>
      <c r="B2218" s="25"/>
      <c r="C2218" s="25"/>
      <c r="D2218" s="25"/>
      <c r="E2218" s="25"/>
      <c r="F2218" s="25"/>
      <c r="G2218" s="25"/>
      <c r="H2218" s="25"/>
      <c r="I2218" s="25"/>
      <c r="J2218" s="25"/>
      <c r="K2218" s="25"/>
    </row>
    <row r="2219" spans="1:11" x14ac:dyDescent="0.25">
      <c r="A2219" s="25"/>
      <c r="B2219" s="25"/>
      <c r="C2219" s="25"/>
      <c r="D2219" s="25"/>
      <c r="E2219" s="25"/>
      <c r="F2219" s="25"/>
      <c r="G2219" s="25"/>
      <c r="H2219" s="25"/>
      <c r="I2219" s="25"/>
      <c r="J2219" s="25"/>
      <c r="K2219" s="25"/>
    </row>
    <row r="2220" spans="1:11" x14ac:dyDescent="0.25">
      <c r="A2220" s="25"/>
      <c r="B2220" s="25"/>
      <c r="C2220" s="25"/>
      <c r="D2220" s="25"/>
      <c r="E2220" s="25"/>
      <c r="F2220" s="25"/>
      <c r="G2220" s="25"/>
      <c r="H2220" s="25"/>
      <c r="I2220" s="25"/>
      <c r="J2220" s="25"/>
      <c r="K2220" s="25"/>
    </row>
    <row r="2221" spans="1:11" x14ac:dyDescent="0.25">
      <c r="A2221" s="25"/>
      <c r="B2221" s="25"/>
      <c r="C2221" s="25"/>
      <c r="D2221" s="25"/>
      <c r="E2221" s="25"/>
      <c r="F2221" s="25"/>
      <c r="G2221" s="25"/>
      <c r="H2221" s="25"/>
      <c r="I2221" s="25"/>
      <c r="J2221" s="25"/>
      <c r="K2221" s="25"/>
    </row>
    <row r="2222" spans="1:11" x14ac:dyDescent="0.25">
      <c r="A2222" s="25"/>
      <c r="B2222" s="25"/>
      <c r="C2222" s="25"/>
      <c r="D2222" s="25"/>
      <c r="E2222" s="25"/>
      <c r="F2222" s="25"/>
      <c r="G2222" s="25"/>
      <c r="H2222" s="25"/>
      <c r="I2222" s="25"/>
      <c r="J2222" s="25"/>
      <c r="K2222" s="25"/>
    </row>
    <row r="2223" spans="1:11" x14ac:dyDescent="0.25">
      <c r="A2223" s="25"/>
      <c r="B2223" s="25"/>
      <c r="C2223" s="25"/>
      <c r="D2223" s="25"/>
      <c r="E2223" s="25"/>
      <c r="F2223" s="25"/>
      <c r="G2223" s="25"/>
      <c r="H2223" s="25"/>
      <c r="I2223" s="25"/>
      <c r="J2223" s="25"/>
      <c r="K2223" s="25"/>
    </row>
    <row r="2224" spans="1:11" x14ac:dyDescent="0.25">
      <c r="A2224" s="25"/>
      <c r="B2224" s="25"/>
      <c r="C2224" s="25"/>
      <c r="D2224" s="25"/>
      <c r="E2224" s="25"/>
      <c r="F2224" s="25"/>
      <c r="G2224" s="25"/>
      <c r="H2224" s="25"/>
      <c r="I2224" s="25"/>
      <c r="J2224" s="25"/>
      <c r="K2224" s="25"/>
    </row>
    <row r="2225" spans="1:11" x14ac:dyDescent="0.25">
      <c r="A2225" s="25"/>
      <c r="B2225" s="25"/>
      <c r="C2225" s="25"/>
      <c r="D2225" s="25"/>
      <c r="E2225" s="25"/>
      <c r="F2225" s="25"/>
      <c r="G2225" s="25"/>
      <c r="H2225" s="25"/>
      <c r="I2225" s="25"/>
      <c r="J2225" s="25"/>
      <c r="K2225" s="25"/>
    </row>
    <row r="2226" spans="1:11" x14ac:dyDescent="0.25">
      <c r="A2226" s="25"/>
      <c r="B2226" s="25"/>
      <c r="C2226" s="25"/>
      <c r="D2226" s="25"/>
      <c r="E2226" s="25"/>
      <c r="F2226" s="25"/>
      <c r="G2226" s="25"/>
      <c r="H2226" s="25"/>
      <c r="I2226" s="25"/>
      <c r="J2226" s="25"/>
      <c r="K2226" s="25"/>
    </row>
    <row r="2227" spans="1:11" x14ac:dyDescent="0.25">
      <c r="A2227" s="25"/>
      <c r="B2227" s="25"/>
      <c r="C2227" s="25"/>
      <c r="D2227" s="25"/>
      <c r="E2227" s="25"/>
      <c r="F2227" s="25"/>
      <c r="G2227" s="25"/>
      <c r="H2227" s="25"/>
      <c r="I2227" s="25"/>
      <c r="J2227" s="25"/>
      <c r="K2227" s="25"/>
    </row>
    <row r="2228" spans="1:11" x14ac:dyDescent="0.25">
      <c r="A2228" s="25"/>
      <c r="B2228" s="25"/>
      <c r="C2228" s="25"/>
      <c r="D2228" s="25"/>
      <c r="E2228" s="25"/>
      <c r="F2228" s="25"/>
      <c r="G2228" s="25"/>
      <c r="H2228" s="25"/>
      <c r="I2228" s="25"/>
      <c r="J2228" s="25"/>
      <c r="K2228" s="25"/>
    </row>
    <row r="2229" spans="1:11" x14ac:dyDescent="0.25">
      <c r="A2229" s="25"/>
      <c r="B2229" s="25"/>
      <c r="C2229" s="25"/>
      <c r="D2229" s="25"/>
      <c r="E2229" s="25"/>
      <c r="F2229" s="25"/>
      <c r="G2229" s="25"/>
      <c r="H2229" s="25"/>
      <c r="I2229" s="25"/>
      <c r="J2229" s="25"/>
      <c r="K2229" s="25"/>
    </row>
    <row r="2230" spans="1:11" x14ac:dyDescent="0.25">
      <c r="A2230" s="25"/>
      <c r="B2230" s="25"/>
      <c r="C2230" s="25"/>
      <c r="D2230" s="25"/>
      <c r="E2230" s="25"/>
      <c r="F2230" s="25"/>
      <c r="G2230" s="25"/>
      <c r="H2230" s="25"/>
      <c r="I2230" s="25"/>
      <c r="J2230" s="25"/>
      <c r="K2230" s="25"/>
    </row>
    <row r="2231" spans="1:11" x14ac:dyDescent="0.25">
      <c r="A2231" s="25"/>
      <c r="B2231" s="25"/>
      <c r="C2231" s="25"/>
      <c r="D2231" s="25"/>
      <c r="E2231" s="25"/>
      <c r="F2231" s="25"/>
      <c r="G2231" s="25"/>
      <c r="H2231" s="25"/>
      <c r="I2231" s="25"/>
      <c r="J2231" s="25"/>
      <c r="K2231" s="25"/>
    </row>
    <row r="2232" spans="1:11" x14ac:dyDescent="0.25">
      <c r="A2232" s="25"/>
      <c r="B2232" s="25"/>
      <c r="C2232" s="25"/>
      <c r="D2232" s="25"/>
      <c r="E2232" s="25"/>
      <c r="F2232" s="25"/>
      <c r="G2232" s="25"/>
      <c r="H2232" s="25"/>
      <c r="I2232" s="25"/>
      <c r="J2232" s="25"/>
      <c r="K2232" s="25"/>
    </row>
    <row r="2233" spans="1:11" x14ac:dyDescent="0.25">
      <c r="A2233" s="25"/>
      <c r="B2233" s="25"/>
      <c r="C2233" s="25"/>
      <c r="D2233" s="25"/>
      <c r="E2233" s="25"/>
      <c r="F2233" s="25"/>
      <c r="G2233" s="25"/>
      <c r="H2233" s="25"/>
      <c r="I2233" s="25"/>
      <c r="J2233" s="25"/>
      <c r="K2233" s="25"/>
    </row>
    <row r="2234" spans="1:11" x14ac:dyDescent="0.25">
      <c r="A2234" s="25"/>
      <c r="B2234" s="25"/>
      <c r="C2234" s="25"/>
      <c r="D2234" s="25"/>
      <c r="E2234" s="25"/>
      <c r="F2234" s="25"/>
      <c r="G2234" s="25"/>
      <c r="H2234" s="25"/>
      <c r="I2234" s="25"/>
      <c r="J2234" s="25"/>
      <c r="K2234" s="25"/>
    </row>
    <row r="2235" spans="1:11" x14ac:dyDescent="0.25">
      <c r="A2235" s="25"/>
      <c r="B2235" s="25"/>
      <c r="C2235" s="25"/>
      <c r="D2235" s="25"/>
      <c r="E2235" s="25"/>
      <c r="F2235" s="25"/>
      <c r="G2235" s="25"/>
      <c r="H2235" s="25"/>
      <c r="I2235" s="25"/>
      <c r="J2235" s="25"/>
      <c r="K2235" s="25"/>
    </row>
    <row r="2236" spans="1:11" x14ac:dyDescent="0.25">
      <c r="A2236" s="25"/>
      <c r="B2236" s="25"/>
      <c r="C2236" s="25"/>
      <c r="D2236" s="25"/>
      <c r="E2236" s="25"/>
      <c r="F2236" s="25"/>
      <c r="G2236" s="25"/>
      <c r="H2236" s="25"/>
      <c r="I2236" s="25"/>
      <c r="J2236" s="25"/>
      <c r="K2236" s="25"/>
    </row>
    <row r="2237" spans="1:11" x14ac:dyDescent="0.25">
      <c r="A2237" s="25"/>
      <c r="B2237" s="25"/>
      <c r="C2237" s="25"/>
      <c r="D2237" s="25"/>
      <c r="E2237" s="25"/>
      <c r="F2237" s="25"/>
      <c r="G2237" s="25"/>
      <c r="H2237" s="25"/>
      <c r="I2237" s="25"/>
      <c r="J2237" s="25"/>
      <c r="K2237" s="25"/>
    </row>
    <row r="2238" spans="1:11" x14ac:dyDescent="0.25">
      <c r="A2238" s="25"/>
      <c r="B2238" s="25"/>
      <c r="C2238" s="25"/>
      <c r="D2238" s="25"/>
      <c r="E2238" s="25"/>
      <c r="F2238" s="25"/>
      <c r="G2238" s="25"/>
      <c r="H2238" s="25"/>
      <c r="I2238" s="25"/>
      <c r="J2238" s="25"/>
      <c r="K2238" s="25"/>
    </row>
    <row r="2239" spans="1:11" x14ac:dyDescent="0.25">
      <c r="A2239" s="25"/>
      <c r="B2239" s="25"/>
      <c r="C2239" s="25"/>
      <c r="D2239" s="25"/>
      <c r="E2239" s="25"/>
      <c r="F2239" s="25"/>
      <c r="G2239" s="25"/>
      <c r="H2239" s="25"/>
      <c r="I2239" s="25"/>
      <c r="J2239" s="25"/>
      <c r="K2239" s="25"/>
    </row>
    <row r="2240" spans="1:11" x14ac:dyDescent="0.25">
      <c r="A2240" s="25"/>
      <c r="B2240" s="25"/>
      <c r="C2240" s="25"/>
      <c r="D2240" s="25"/>
      <c r="E2240" s="25"/>
      <c r="F2240" s="25"/>
      <c r="G2240" s="25"/>
      <c r="H2240" s="25"/>
      <c r="I2240" s="25"/>
      <c r="J2240" s="25"/>
      <c r="K2240" s="25"/>
    </row>
    <row r="2241" spans="1:11" x14ac:dyDescent="0.25">
      <c r="A2241" s="25"/>
      <c r="B2241" s="25"/>
      <c r="C2241" s="25"/>
      <c r="D2241" s="25"/>
      <c r="E2241" s="25"/>
      <c r="F2241" s="25"/>
      <c r="G2241" s="25"/>
      <c r="H2241" s="25"/>
      <c r="I2241" s="25"/>
      <c r="J2241" s="25"/>
      <c r="K2241" s="25"/>
    </row>
    <row r="2242" spans="1:11" x14ac:dyDescent="0.25">
      <c r="A2242" s="25"/>
      <c r="B2242" s="25"/>
      <c r="C2242" s="25"/>
      <c r="D2242" s="25"/>
      <c r="E2242" s="25"/>
      <c r="F2242" s="25"/>
      <c r="G2242" s="25"/>
      <c r="H2242" s="25"/>
      <c r="I2242" s="25"/>
      <c r="J2242" s="25"/>
      <c r="K2242" s="25"/>
    </row>
    <row r="2243" spans="1:11" x14ac:dyDescent="0.25">
      <c r="A2243" s="25"/>
      <c r="B2243" s="25"/>
      <c r="C2243" s="25"/>
      <c r="D2243" s="25"/>
      <c r="E2243" s="25"/>
      <c r="F2243" s="25"/>
      <c r="G2243" s="25"/>
      <c r="H2243" s="25"/>
      <c r="I2243" s="25"/>
      <c r="J2243" s="25"/>
      <c r="K2243" s="25"/>
    </row>
    <row r="2244" spans="1:11" x14ac:dyDescent="0.25">
      <c r="A2244" s="25"/>
      <c r="B2244" s="25"/>
      <c r="C2244" s="25"/>
      <c r="D2244" s="25"/>
      <c r="E2244" s="25"/>
      <c r="F2244" s="25"/>
      <c r="G2244" s="25"/>
      <c r="H2244" s="25"/>
      <c r="I2244" s="25"/>
      <c r="J2244" s="25"/>
      <c r="K2244" s="25"/>
    </row>
    <row r="2245" spans="1:11" x14ac:dyDescent="0.25">
      <c r="A2245" s="25"/>
      <c r="B2245" s="25"/>
      <c r="C2245" s="25"/>
      <c r="D2245" s="25"/>
      <c r="E2245" s="25"/>
      <c r="F2245" s="25"/>
      <c r="G2245" s="25"/>
      <c r="H2245" s="25"/>
      <c r="I2245" s="25"/>
      <c r="J2245" s="25"/>
      <c r="K2245" s="25"/>
    </row>
    <row r="2246" spans="1:11" x14ac:dyDescent="0.25">
      <c r="A2246" s="25"/>
      <c r="B2246" s="25"/>
      <c r="C2246" s="25"/>
      <c r="D2246" s="25"/>
      <c r="E2246" s="25"/>
      <c r="F2246" s="25"/>
      <c r="G2246" s="25"/>
      <c r="H2246" s="25"/>
      <c r="I2246" s="25"/>
      <c r="J2246" s="25"/>
      <c r="K2246" s="25"/>
    </row>
    <row r="2247" spans="1:11" x14ac:dyDescent="0.25">
      <c r="A2247" s="25"/>
      <c r="B2247" s="25"/>
      <c r="C2247" s="25"/>
      <c r="D2247" s="25"/>
      <c r="E2247" s="25"/>
      <c r="F2247" s="25"/>
      <c r="G2247" s="25"/>
      <c r="H2247" s="25"/>
      <c r="I2247" s="25"/>
      <c r="J2247" s="25"/>
      <c r="K2247" s="25"/>
    </row>
    <row r="2248" spans="1:11" x14ac:dyDescent="0.25">
      <c r="A2248" s="25"/>
      <c r="B2248" s="25"/>
      <c r="C2248" s="25"/>
      <c r="D2248" s="25"/>
      <c r="E2248" s="25"/>
      <c r="F2248" s="25"/>
      <c r="G2248" s="25"/>
      <c r="H2248" s="25"/>
      <c r="I2248" s="25"/>
      <c r="J2248" s="25"/>
      <c r="K2248" s="25"/>
    </row>
    <row r="2249" spans="1:11" x14ac:dyDescent="0.25">
      <c r="A2249" s="25"/>
      <c r="B2249" s="25"/>
      <c r="C2249" s="25"/>
      <c r="D2249" s="25"/>
      <c r="E2249" s="25"/>
      <c r="F2249" s="25"/>
      <c r="G2249" s="25"/>
      <c r="H2249" s="25"/>
      <c r="I2249" s="25"/>
      <c r="J2249" s="25"/>
      <c r="K2249" s="25"/>
    </row>
    <row r="2250" spans="1:11" x14ac:dyDescent="0.25">
      <c r="A2250" s="25"/>
      <c r="B2250" s="25"/>
      <c r="C2250" s="25"/>
      <c r="D2250" s="25"/>
      <c r="E2250" s="25"/>
      <c r="F2250" s="25"/>
      <c r="G2250" s="25"/>
      <c r="H2250" s="25"/>
      <c r="I2250" s="25"/>
      <c r="J2250" s="25"/>
      <c r="K2250" s="25"/>
    </row>
    <row r="2251" spans="1:11" x14ac:dyDescent="0.25">
      <c r="A2251" s="25"/>
      <c r="B2251" s="25"/>
      <c r="C2251" s="25"/>
      <c r="D2251" s="25"/>
      <c r="E2251" s="25"/>
      <c r="F2251" s="25"/>
      <c r="G2251" s="25"/>
      <c r="H2251" s="25"/>
      <c r="I2251" s="25"/>
      <c r="J2251" s="25"/>
      <c r="K2251" s="25"/>
    </row>
    <row r="2252" spans="1:11" x14ac:dyDescent="0.25">
      <c r="A2252" s="25"/>
      <c r="B2252" s="25"/>
      <c r="C2252" s="25"/>
      <c r="D2252" s="25"/>
      <c r="E2252" s="25"/>
      <c r="F2252" s="25"/>
      <c r="G2252" s="25"/>
      <c r="H2252" s="25"/>
      <c r="I2252" s="25"/>
      <c r="J2252" s="25"/>
      <c r="K2252" s="25"/>
    </row>
    <row r="2253" spans="1:11" x14ac:dyDescent="0.25">
      <c r="A2253" s="25"/>
      <c r="B2253" s="25"/>
      <c r="C2253" s="25"/>
      <c r="D2253" s="25"/>
      <c r="E2253" s="25"/>
      <c r="F2253" s="25"/>
      <c r="G2253" s="25"/>
      <c r="H2253" s="25"/>
      <c r="I2253" s="25"/>
      <c r="J2253" s="25"/>
      <c r="K2253" s="25"/>
    </row>
    <row r="2254" spans="1:11" x14ac:dyDescent="0.25">
      <c r="A2254" s="25"/>
      <c r="B2254" s="25"/>
      <c r="C2254" s="25"/>
      <c r="D2254" s="25"/>
      <c r="E2254" s="25"/>
      <c r="F2254" s="25"/>
      <c r="G2254" s="25"/>
      <c r="H2254" s="25"/>
      <c r="I2254" s="25"/>
      <c r="J2254" s="25"/>
      <c r="K2254" s="25"/>
    </row>
    <row r="2255" spans="1:11" x14ac:dyDescent="0.25">
      <c r="A2255" s="25"/>
      <c r="B2255" s="25"/>
      <c r="C2255" s="25"/>
      <c r="D2255" s="25"/>
      <c r="E2255" s="25"/>
      <c r="F2255" s="25"/>
      <c r="G2255" s="25"/>
      <c r="H2255" s="25"/>
      <c r="I2255" s="25"/>
      <c r="J2255" s="25"/>
      <c r="K2255" s="25"/>
    </row>
    <row r="2256" spans="1:11" x14ac:dyDescent="0.25">
      <c r="A2256" s="25"/>
      <c r="B2256" s="25"/>
      <c r="C2256" s="25"/>
      <c r="D2256" s="25"/>
      <c r="E2256" s="25"/>
      <c r="F2256" s="25"/>
      <c r="G2256" s="25"/>
      <c r="H2256" s="25"/>
      <c r="I2256" s="25"/>
      <c r="J2256" s="25"/>
      <c r="K2256" s="25"/>
    </row>
    <row r="2257" spans="1:11" x14ac:dyDescent="0.25">
      <c r="A2257" s="25"/>
      <c r="B2257" s="25"/>
      <c r="C2257" s="25"/>
      <c r="D2257" s="25"/>
      <c r="E2257" s="25"/>
      <c r="F2257" s="25"/>
      <c r="G2257" s="25"/>
      <c r="H2257" s="25"/>
      <c r="I2257" s="25"/>
      <c r="J2257" s="25"/>
      <c r="K2257" s="25"/>
    </row>
    <row r="2258" spans="1:11" x14ac:dyDescent="0.25">
      <c r="A2258" s="25"/>
      <c r="B2258" s="25"/>
      <c r="C2258" s="25"/>
      <c r="D2258" s="25"/>
      <c r="E2258" s="25"/>
      <c r="F2258" s="25"/>
      <c r="G2258" s="25"/>
      <c r="H2258" s="25"/>
      <c r="I2258" s="25"/>
      <c r="J2258" s="25"/>
      <c r="K2258" s="25"/>
    </row>
    <row r="2259" spans="1:11" x14ac:dyDescent="0.25">
      <c r="A2259" s="25"/>
      <c r="B2259" s="25"/>
      <c r="C2259" s="25"/>
      <c r="D2259" s="25"/>
      <c r="E2259" s="25"/>
      <c r="F2259" s="25"/>
      <c r="G2259" s="25"/>
      <c r="H2259" s="25"/>
      <c r="I2259" s="25"/>
      <c r="J2259" s="25"/>
      <c r="K2259" s="25"/>
    </row>
    <row r="2260" spans="1:11" x14ac:dyDescent="0.25">
      <c r="A2260" s="25"/>
      <c r="B2260" s="25"/>
      <c r="C2260" s="25"/>
      <c r="D2260" s="25"/>
      <c r="E2260" s="25"/>
      <c r="F2260" s="25"/>
      <c r="G2260" s="25"/>
      <c r="H2260" s="25"/>
      <c r="I2260" s="25"/>
      <c r="J2260" s="25"/>
      <c r="K2260" s="25"/>
    </row>
    <row r="2261" spans="1:11" x14ac:dyDescent="0.25">
      <c r="A2261" s="25"/>
      <c r="B2261" s="25"/>
      <c r="C2261" s="25"/>
      <c r="D2261" s="25"/>
      <c r="E2261" s="25"/>
      <c r="F2261" s="25"/>
      <c r="G2261" s="25"/>
      <c r="H2261" s="25"/>
      <c r="I2261" s="25"/>
      <c r="J2261" s="25"/>
      <c r="K2261" s="25"/>
    </row>
    <row r="2262" spans="1:11" x14ac:dyDescent="0.25">
      <c r="A2262" s="25"/>
      <c r="B2262" s="25"/>
      <c r="C2262" s="25"/>
      <c r="D2262" s="25"/>
      <c r="E2262" s="25"/>
      <c r="F2262" s="25"/>
      <c r="G2262" s="25"/>
      <c r="H2262" s="25"/>
      <c r="I2262" s="25"/>
      <c r="J2262" s="25"/>
      <c r="K2262" s="25"/>
    </row>
    <row r="2263" spans="1:11" x14ac:dyDescent="0.25">
      <c r="A2263" s="25"/>
      <c r="B2263" s="25"/>
      <c r="C2263" s="25"/>
      <c r="D2263" s="25"/>
      <c r="E2263" s="25"/>
      <c r="F2263" s="25"/>
      <c r="G2263" s="25"/>
      <c r="H2263" s="25"/>
      <c r="I2263" s="25"/>
      <c r="J2263" s="25"/>
      <c r="K2263" s="25"/>
    </row>
    <row r="2264" spans="1:11" x14ac:dyDescent="0.25">
      <c r="A2264" s="25"/>
      <c r="B2264" s="25"/>
      <c r="C2264" s="25"/>
      <c r="D2264" s="25"/>
      <c r="E2264" s="25"/>
      <c r="F2264" s="25"/>
      <c r="G2264" s="25"/>
      <c r="H2264" s="25"/>
      <c r="I2264" s="25"/>
      <c r="J2264" s="25"/>
      <c r="K2264" s="25"/>
    </row>
    <row r="2265" spans="1:11" x14ac:dyDescent="0.25">
      <c r="A2265" s="25"/>
      <c r="B2265" s="25"/>
      <c r="C2265" s="25"/>
      <c r="D2265" s="25"/>
      <c r="E2265" s="25"/>
      <c r="F2265" s="25"/>
      <c r="G2265" s="25"/>
      <c r="H2265" s="25"/>
      <c r="I2265" s="25"/>
      <c r="J2265" s="25"/>
      <c r="K2265" s="25"/>
    </row>
    <row r="2266" spans="1:11" x14ac:dyDescent="0.25">
      <c r="A2266" s="25"/>
      <c r="B2266" s="25"/>
      <c r="C2266" s="25"/>
      <c r="D2266" s="25"/>
      <c r="E2266" s="25"/>
      <c r="F2266" s="25"/>
      <c r="G2266" s="25"/>
      <c r="H2266" s="25"/>
      <c r="I2266" s="25"/>
      <c r="J2266" s="25"/>
      <c r="K2266" s="25"/>
    </row>
    <row r="2267" spans="1:11" x14ac:dyDescent="0.25">
      <c r="A2267" s="25"/>
      <c r="B2267" s="25"/>
      <c r="C2267" s="25"/>
      <c r="D2267" s="25"/>
      <c r="E2267" s="25"/>
      <c r="F2267" s="25"/>
      <c r="G2267" s="25"/>
      <c r="H2267" s="25"/>
      <c r="I2267" s="25"/>
      <c r="J2267" s="25"/>
      <c r="K2267" s="25"/>
    </row>
    <row r="2268" spans="1:11" x14ac:dyDescent="0.25">
      <c r="A2268" s="25"/>
      <c r="B2268" s="25"/>
      <c r="C2268" s="25"/>
      <c r="D2268" s="25"/>
      <c r="E2268" s="25"/>
      <c r="F2268" s="25"/>
      <c r="G2268" s="25"/>
      <c r="H2268" s="25"/>
      <c r="I2268" s="25"/>
      <c r="J2268" s="25"/>
      <c r="K2268" s="25"/>
    </row>
    <row r="2269" spans="1:11" x14ac:dyDescent="0.25">
      <c r="A2269" s="25"/>
      <c r="B2269" s="25"/>
      <c r="C2269" s="25"/>
      <c r="D2269" s="25"/>
      <c r="E2269" s="25"/>
      <c r="F2269" s="25"/>
      <c r="G2269" s="25"/>
      <c r="H2269" s="25"/>
      <c r="I2269" s="25"/>
      <c r="J2269" s="25"/>
      <c r="K2269" s="25"/>
    </row>
    <row r="2270" spans="1:11" x14ac:dyDescent="0.25">
      <c r="A2270" s="25"/>
      <c r="B2270" s="25"/>
      <c r="C2270" s="25"/>
      <c r="D2270" s="25"/>
      <c r="E2270" s="25"/>
      <c r="F2270" s="25"/>
      <c r="G2270" s="25"/>
      <c r="H2270" s="25"/>
      <c r="I2270" s="25"/>
      <c r="J2270" s="25"/>
      <c r="K2270" s="25"/>
    </row>
    <row r="2271" spans="1:11" x14ac:dyDescent="0.25">
      <c r="A2271" s="25"/>
      <c r="B2271" s="25"/>
      <c r="C2271" s="25"/>
      <c r="D2271" s="25"/>
      <c r="E2271" s="25"/>
      <c r="F2271" s="25"/>
      <c r="G2271" s="25"/>
      <c r="H2271" s="25"/>
      <c r="I2271" s="25"/>
      <c r="J2271" s="25"/>
      <c r="K2271" s="25"/>
    </row>
    <row r="2272" spans="1:11" x14ac:dyDescent="0.25">
      <c r="A2272" s="25"/>
      <c r="B2272" s="25"/>
      <c r="C2272" s="25"/>
      <c r="D2272" s="25"/>
      <c r="E2272" s="25"/>
      <c r="F2272" s="25"/>
      <c r="G2272" s="25"/>
      <c r="H2272" s="25"/>
      <c r="I2272" s="25"/>
      <c r="J2272" s="25"/>
      <c r="K2272" s="25"/>
    </row>
    <row r="2273" spans="1:11" x14ac:dyDescent="0.25">
      <c r="A2273" s="25"/>
      <c r="B2273" s="25"/>
      <c r="C2273" s="25"/>
      <c r="D2273" s="25"/>
      <c r="E2273" s="25"/>
      <c r="F2273" s="25"/>
      <c r="G2273" s="25"/>
      <c r="H2273" s="25"/>
      <c r="I2273" s="25"/>
      <c r="J2273" s="25"/>
      <c r="K2273" s="25"/>
    </row>
    <row r="2274" spans="1:11" x14ac:dyDescent="0.25">
      <c r="A2274" s="25"/>
      <c r="B2274" s="25"/>
      <c r="C2274" s="25"/>
      <c r="D2274" s="25"/>
      <c r="E2274" s="25"/>
      <c r="F2274" s="25"/>
      <c r="G2274" s="25"/>
      <c r="H2274" s="25"/>
      <c r="I2274" s="25"/>
      <c r="J2274" s="25"/>
      <c r="K2274" s="25"/>
    </row>
    <row r="2275" spans="1:11" x14ac:dyDescent="0.25">
      <c r="A2275" s="25"/>
      <c r="B2275" s="25"/>
      <c r="C2275" s="25"/>
      <c r="D2275" s="25"/>
      <c r="E2275" s="25"/>
      <c r="F2275" s="25"/>
      <c r="G2275" s="25"/>
      <c r="H2275" s="25"/>
      <c r="I2275" s="25"/>
      <c r="J2275" s="25"/>
      <c r="K2275" s="25"/>
    </row>
    <row r="2276" spans="1:11" x14ac:dyDescent="0.25">
      <c r="A2276" s="25"/>
      <c r="B2276" s="25"/>
      <c r="C2276" s="25"/>
      <c r="D2276" s="25"/>
      <c r="E2276" s="25"/>
      <c r="F2276" s="25"/>
      <c r="G2276" s="25"/>
      <c r="H2276" s="25"/>
      <c r="I2276" s="25"/>
      <c r="J2276" s="25"/>
      <c r="K2276" s="25"/>
    </row>
    <row r="2277" spans="1:11" x14ac:dyDescent="0.25">
      <c r="A2277" s="25"/>
      <c r="B2277" s="25"/>
      <c r="C2277" s="25"/>
      <c r="D2277" s="25"/>
      <c r="E2277" s="25"/>
      <c r="F2277" s="25"/>
      <c r="G2277" s="25"/>
      <c r="H2277" s="25"/>
      <c r="I2277" s="25"/>
      <c r="J2277" s="25"/>
      <c r="K2277" s="25"/>
    </row>
    <row r="2278" spans="1:11" x14ac:dyDescent="0.25">
      <c r="A2278" s="25"/>
      <c r="B2278" s="25"/>
      <c r="C2278" s="25"/>
      <c r="D2278" s="25"/>
      <c r="E2278" s="25"/>
      <c r="F2278" s="25"/>
      <c r="G2278" s="25"/>
      <c r="H2278" s="25"/>
      <c r="I2278" s="25"/>
      <c r="J2278" s="25"/>
      <c r="K2278" s="25"/>
    </row>
    <row r="2279" spans="1:11" x14ac:dyDescent="0.25">
      <c r="A2279" s="25"/>
      <c r="B2279" s="25"/>
      <c r="C2279" s="25"/>
      <c r="D2279" s="25"/>
      <c r="E2279" s="25"/>
      <c r="F2279" s="25"/>
      <c r="G2279" s="25"/>
      <c r="H2279" s="25"/>
      <c r="I2279" s="25"/>
      <c r="J2279" s="25"/>
      <c r="K2279" s="25"/>
    </row>
    <row r="2280" spans="1:11" x14ac:dyDescent="0.25">
      <c r="A2280" s="25"/>
      <c r="B2280" s="25"/>
      <c r="C2280" s="25"/>
      <c r="D2280" s="25"/>
      <c r="E2280" s="25"/>
      <c r="F2280" s="25"/>
      <c r="G2280" s="25"/>
      <c r="H2280" s="25"/>
      <c r="I2280" s="25"/>
      <c r="J2280" s="25"/>
      <c r="K2280" s="25"/>
    </row>
    <row r="2281" spans="1:11" x14ac:dyDescent="0.25">
      <c r="A2281" s="25"/>
      <c r="B2281" s="25"/>
      <c r="C2281" s="25"/>
      <c r="D2281" s="25"/>
      <c r="E2281" s="25"/>
      <c r="F2281" s="25"/>
      <c r="G2281" s="25"/>
      <c r="H2281" s="25"/>
      <c r="I2281" s="25"/>
      <c r="J2281" s="25"/>
      <c r="K2281" s="25"/>
    </row>
    <row r="2282" spans="1:11" x14ac:dyDescent="0.25">
      <c r="A2282" s="25"/>
      <c r="B2282" s="25"/>
      <c r="C2282" s="25"/>
      <c r="D2282" s="25"/>
      <c r="E2282" s="25"/>
      <c r="F2282" s="25"/>
      <c r="G2282" s="25"/>
      <c r="H2282" s="25"/>
      <c r="I2282" s="25"/>
      <c r="J2282" s="25"/>
      <c r="K2282" s="25"/>
    </row>
    <row r="2283" spans="1:11" x14ac:dyDescent="0.25">
      <c r="A2283" s="25"/>
      <c r="B2283" s="25"/>
      <c r="C2283" s="25"/>
      <c r="D2283" s="25"/>
      <c r="E2283" s="25"/>
      <c r="F2283" s="25"/>
      <c r="G2283" s="25"/>
      <c r="H2283" s="25"/>
      <c r="I2283" s="25"/>
      <c r="J2283" s="25"/>
      <c r="K2283" s="25"/>
    </row>
    <row r="2284" spans="1:11" x14ac:dyDescent="0.25">
      <c r="A2284" s="25"/>
      <c r="B2284" s="25"/>
      <c r="C2284" s="25"/>
      <c r="D2284" s="25"/>
      <c r="E2284" s="25"/>
      <c r="F2284" s="25"/>
      <c r="G2284" s="25"/>
      <c r="H2284" s="25"/>
      <c r="I2284" s="25"/>
      <c r="J2284" s="25"/>
      <c r="K2284" s="25"/>
    </row>
    <row r="2285" spans="1:11" x14ac:dyDescent="0.25">
      <c r="A2285" s="25"/>
      <c r="B2285" s="25"/>
      <c r="C2285" s="25"/>
      <c r="D2285" s="25"/>
      <c r="E2285" s="25"/>
      <c r="F2285" s="25"/>
      <c r="G2285" s="25"/>
      <c r="H2285" s="25"/>
      <c r="I2285" s="25"/>
      <c r="J2285" s="25"/>
      <c r="K2285" s="25"/>
    </row>
    <row r="2286" spans="1:11" x14ac:dyDescent="0.25">
      <c r="A2286" s="25"/>
      <c r="B2286" s="25"/>
      <c r="C2286" s="25"/>
      <c r="D2286" s="25"/>
      <c r="E2286" s="25"/>
      <c r="F2286" s="25"/>
      <c r="G2286" s="25"/>
      <c r="H2286" s="25"/>
      <c r="I2286" s="25"/>
      <c r="J2286" s="25"/>
      <c r="K2286" s="25"/>
    </row>
    <row r="2287" spans="1:11" x14ac:dyDescent="0.25">
      <c r="A2287" s="25"/>
      <c r="B2287" s="25"/>
      <c r="C2287" s="25"/>
      <c r="D2287" s="25"/>
      <c r="E2287" s="25"/>
      <c r="F2287" s="25"/>
      <c r="G2287" s="25"/>
      <c r="H2287" s="25"/>
      <c r="I2287" s="25"/>
      <c r="J2287" s="25"/>
      <c r="K2287" s="25"/>
    </row>
    <row r="2288" spans="1:11" x14ac:dyDescent="0.25">
      <c r="A2288" s="25"/>
      <c r="B2288" s="25"/>
      <c r="C2288" s="25"/>
      <c r="D2288" s="25"/>
      <c r="E2288" s="25"/>
      <c r="F2288" s="25"/>
      <c r="G2288" s="25"/>
      <c r="H2288" s="25"/>
      <c r="I2288" s="25"/>
      <c r="J2288" s="25"/>
      <c r="K2288" s="25"/>
    </row>
    <row r="2289" spans="1:11" x14ac:dyDescent="0.25">
      <c r="A2289" s="25"/>
      <c r="B2289" s="25"/>
      <c r="C2289" s="25"/>
      <c r="D2289" s="25"/>
      <c r="E2289" s="25"/>
      <c r="F2289" s="25"/>
      <c r="G2289" s="25"/>
      <c r="H2289" s="25"/>
      <c r="I2289" s="25"/>
      <c r="J2289" s="25"/>
      <c r="K2289" s="25"/>
    </row>
    <row r="2290" spans="1:11" x14ac:dyDescent="0.25">
      <c r="A2290" s="25"/>
      <c r="B2290" s="25"/>
      <c r="C2290" s="25"/>
      <c r="D2290" s="25"/>
      <c r="E2290" s="25"/>
      <c r="F2290" s="25"/>
      <c r="G2290" s="25"/>
      <c r="H2290" s="25"/>
      <c r="I2290" s="25"/>
      <c r="J2290" s="25"/>
      <c r="K2290" s="25"/>
    </row>
    <row r="2291" spans="1:11" x14ac:dyDescent="0.25">
      <c r="A2291" s="25"/>
      <c r="B2291" s="25"/>
      <c r="C2291" s="25"/>
      <c r="D2291" s="25"/>
      <c r="E2291" s="25"/>
      <c r="F2291" s="25"/>
      <c r="G2291" s="25"/>
      <c r="H2291" s="25"/>
      <c r="I2291" s="25"/>
      <c r="J2291" s="25"/>
      <c r="K2291" s="25"/>
    </row>
    <row r="2292" spans="1:11" x14ac:dyDescent="0.25">
      <c r="A2292" s="25"/>
      <c r="B2292" s="25"/>
      <c r="C2292" s="25"/>
      <c r="D2292" s="25"/>
      <c r="E2292" s="25"/>
      <c r="F2292" s="25"/>
      <c r="G2292" s="25"/>
      <c r="H2292" s="25"/>
      <c r="I2292" s="25"/>
      <c r="J2292" s="25"/>
      <c r="K2292" s="25"/>
    </row>
    <row r="2293" spans="1:11" x14ac:dyDescent="0.25">
      <c r="A2293" s="25"/>
      <c r="B2293" s="25"/>
      <c r="C2293" s="25"/>
      <c r="D2293" s="25"/>
      <c r="E2293" s="25"/>
      <c r="F2293" s="25"/>
      <c r="G2293" s="25"/>
      <c r="H2293" s="25"/>
      <c r="I2293" s="25"/>
      <c r="J2293" s="25"/>
      <c r="K2293" s="25"/>
    </row>
    <row r="2294" spans="1:11" x14ac:dyDescent="0.25">
      <c r="A2294" s="25"/>
      <c r="B2294" s="25"/>
      <c r="C2294" s="25"/>
      <c r="D2294" s="25"/>
      <c r="E2294" s="25"/>
      <c r="F2294" s="25"/>
      <c r="G2294" s="25"/>
      <c r="H2294" s="25"/>
      <c r="I2294" s="25"/>
      <c r="J2294" s="25"/>
      <c r="K2294" s="25"/>
    </row>
    <row r="2295" spans="1:11" x14ac:dyDescent="0.25">
      <c r="A2295" s="25"/>
      <c r="B2295" s="25"/>
      <c r="C2295" s="25"/>
      <c r="D2295" s="25"/>
      <c r="E2295" s="25"/>
      <c r="F2295" s="25"/>
      <c r="G2295" s="25"/>
      <c r="H2295" s="25"/>
      <c r="I2295" s="25"/>
      <c r="J2295" s="25"/>
      <c r="K2295" s="25"/>
    </row>
    <row r="2296" spans="1:11" x14ac:dyDescent="0.25">
      <c r="A2296" s="25"/>
      <c r="B2296" s="25"/>
      <c r="C2296" s="25"/>
      <c r="D2296" s="25"/>
      <c r="E2296" s="25"/>
      <c r="F2296" s="25"/>
      <c r="G2296" s="25"/>
      <c r="H2296" s="25"/>
      <c r="I2296" s="25"/>
      <c r="J2296" s="25"/>
      <c r="K2296" s="25"/>
    </row>
    <row r="2297" spans="1:11" x14ac:dyDescent="0.25">
      <c r="A2297" s="25"/>
      <c r="B2297" s="25"/>
      <c r="C2297" s="25"/>
      <c r="D2297" s="25"/>
      <c r="E2297" s="25"/>
      <c r="F2297" s="25"/>
      <c r="G2297" s="25"/>
      <c r="H2297" s="25"/>
      <c r="I2297" s="25"/>
      <c r="J2297" s="25"/>
      <c r="K2297" s="25"/>
    </row>
    <row r="2298" spans="1:11" x14ac:dyDescent="0.25">
      <c r="A2298" s="25"/>
      <c r="B2298" s="25"/>
      <c r="C2298" s="25"/>
      <c r="D2298" s="25"/>
      <c r="E2298" s="25"/>
      <c r="F2298" s="25"/>
      <c r="G2298" s="25"/>
      <c r="H2298" s="25"/>
      <c r="I2298" s="25"/>
      <c r="J2298" s="25"/>
      <c r="K2298" s="25"/>
    </row>
    <row r="2299" spans="1:11" x14ac:dyDescent="0.25">
      <c r="A2299" s="25"/>
      <c r="B2299" s="25"/>
      <c r="C2299" s="25"/>
      <c r="D2299" s="25"/>
      <c r="E2299" s="25"/>
      <c r="F2299" s="25"/>
      <c r="G2299" s="25"/>
      <c r="H2299" s="25"/>
      <c r="I2299" s="25"/>
      <c r="J2299" s="25"/>
      <c r="K2299" s="25"/>
    </row>
    <row r="2300" spans="1:11" x14ac:dyDescent="0.25">
      <c r="A2300" s="25"/>
      <c r="B2300" s="25"/>
      <c r="C2300" s="25"/>
      <c r="D2300" s="25"/>
      <c r="E2300" s="25"/>
      <c r="F2300" s="25"/>
      <c r="G2300" s="25"/>
      <c r="H2300" s="25"/>
      <c r="I2300" s="25"/>
      <c r="J2300" s="25"/>
      <c r="K2300" s="25"/>
    </row>
    <row r="2301" spans="1:11" x14ac:dyDescent="0.25">
      <c r="A2301" s="25"/>
      <c r="B2301" s="25"/>
      <c r="C2301" s="25"/>
      <c r="D2301" s="25"/>
      <c r="E2301" s="25"/>
      <c r="F2301" s="25"/>
      <c r="G2301" s="25"/>
      <c r="H2301" s="25"/>
      <c r="I2301" s="25"/>
      <c r="J2301" s="25"/>
      <c r="K2301" s="25"/>
    </row>
    <row r="2302" spans="1:11" x14ac:dyDescent="0.25">
      <c r="A2302" s="25"/>
      <c r="B2302" s="25"/>
      <c r="C2302" s="25"/>
      <c r="D2302" s="25"/>
      <c r="E2302" s="25"/>
      <c r="F2302" s="25"/>
      <c r="G2302" s="25"/>
      <c r="H2302" s="25"/>
      <c r="I2302" s="25"/>
      <c r="J2302" s="25"/>
      <c r="K2302" s="25"/>
    </row>
    <row r="2303" spans="1:11" x14ac:dyDescent="0.25">
      <c r="A2303" s="25"/>
      <c r="B2303" s="25"/>
      <c r="C2303" s="25"/>
      <c r="D2303" s="25"/>
      <c r="E2303" s="25"/>
      <c r="F2303" s="25"/>
      <c r="G2303" s="25"/>
      <c r="H2303" s="25"/>
      <c r="I2303" s="25"/>
      <c r="J2303" s="25"/>
      <c r="K2303" s="25"/>
    </row>
    <row r="2304" spans="1:11" x14ac:dyDescent="0.25">
      <c r="A2304" s="25"/>
      <c r="B2304" s="25"/>
      <c r="C2304" s="25"/>
      <c r="D2304" s="25"/>
      <c r="E2304" s="25"/>
      <c r="F2304" s="25"/>
      <c r="G2304" s="25"/>
      <c r="H2304" s="25"/>
      <c r="I2304" s="25"/>
      <c r="J2304" s="25"/>
      <c r="K2304" s="25"/>
    </row>
    <row r="2305" spans="1:11" x14ac:dyDescent="0.25">
      <c r="A2305" s="25"/>
      <c r="B2305" s="25"/>
      <c r="C2305" s="25"/>
      <c r="D2305" s="25"/>
      <c r="E2305" s="25"/>
      <c r="F2305" s="25"/>
      <c r="G2305" s="25"/>
      <c r="H2305" s="25"/>
      <c r="I2305" s="25"/>
      <c r="J2305" s="25"/>
      <c r="K2305" s="25"/>
    </row>
    <row r="2306" spans="1:11" x14ac:dyDescent="0.25">
      <c r="A2306" s="25"/>
      <c r="B2306" s="25"/>
      <c r="C2306" s="25"/>
      <c r="D2306" s="25"/>
      <c r="E2306" s="25"/>
      <c r="F2306" s="25"/>
      <c r="G2306" s="25"/>
      <c r="H2306" s="25"/>
      <c r="I2306" s="25"/>
      <c r="J2306" s="25"/>
      <c r="K2306" s="25"/>
    </row>
    <row r="2307" spans="1:11" x14ac:dyDescent="0.25">
      <c r="A2307" s="25"/>
      <c r="B2307" s="25"/>
      <c r="C2307" s="25"/>
      <c r="D2307" s="25"/>
      <c r="E2307" s="25"/>
      <c r="F2307" s="25"/>
      <c r="G2307" s="25"/>
      <c r="H2307" s="25"/>
      <c r="I2307" s="25"/>
      <c r="J2307" s="25"/>
      <c r="K2307" s="25"/>
    </row>
    <row r="2308" spans="1:11" x14ac:dyDescent="0.25">
      <c r="A2308" s="25"/>
      <c r="B2308" s="25"/>
      <c r="C2308" s="25"/>
      <c r="D2308" s="25"/>
      <c r="E2308" s="25"/>
      <c r="F2308" s="25"/>
      <c r="G2308" s="25"/>
      <c r="H2308" s="25"/>
      <c r="I2308" s="25"/>
      <c r="J2308" s="25"/>
      <c r="K2308" s="25"/>
    </row>
    <row r="2309" spans="1:11" x14ac:dyDescent="0.25">
      <c r="A2309" s="25"/>
      <c r="B2309" s="25"/>
      <c r="C2309" s="25"/>
      <c r="D2309" s="25"/>
      <c r="E2309" s="25"/>
      <c r="F2309" s="25"/>
      <c r="G2309" s="25"/>
      <c r="H2309" s="25"/>
      <c r="I2309" s="25"/>
      <c r="J2309" s="25"/>
      <c r="K2309" s="25"/>
    </row>
    <row r="2310" spans="1:11" x14ac:dyDescent="0.25">
      <c r="A2310" s="25"/>
      <c r="B2310" s="25"/>
      <c r="C2310" s="25"/>
      <c r="D2310" s="25"/>
      <c r="E2310" s="25"/>
      <c r="F2310" s="25"/>
      <c r="G2310" s="25"/>
      <c r="H2310" s="25"/>
      <c r="I2310" s="25"/>
      <c r="J2310" s="25"/>
      <c r="K2310" s="25"/>
    </row>
    <row r="2311" spans="1:11" x14ac:dyDescent="0.25">
      <c r="A2311" s="25"/>
      <c r="B2311" s="25"/>
      <c r="C2311" s="25"/>
      <c r="D2311" s="25"/>
      <c r="E2311" s="25"/>
      <c r="F2311" s="25"/>
      <c r="G2311" s="25"/>
      <c r="H2311" s="25"/>
      <c r="I2311" s="25"/>
      <c r="J2311" s="25"/>
      <c r="K2311" s="25"/>
    </row>
    <row r="2312" spans="1:11" x14ac:dyDescent="0.25">
      <c r="A2312" s="25"/>
      <c r="B2312" s="25"/>
      <c r="C2312" s="25"/>
      <c r="D2312" s="25"/>
      <c r="E2312" s="25"/>
      <c r="F2312" s="25"/>
      <c r="G2312" s="25"/>
      <c r="H2312" s="25"/>
      <c r="I2312" s="25"/>
      <c r="J2312" s="25"/>
      <c r="K2312" s="25"/>
    </row>
    <row r="2313" spans="1:11" x14ac:dyDescent="0.25">
      <c r="A2313" s="25"/>
      <c r="B2313" s="25"/>
      <c r="C2313" s="25"/>
      <c r="D2313" s="25"/>
      <c r="E2313" s="25"/>
      <c r="F2313" s="25"/>
      <c r="G2313" s="25"/>
      <c r="H2313" s="25"/>
      <c r="I2313" s="25"/>
      <c r="J2313" s="25"/>
      <c r="K2313" s="25"/>
    </row>
    <row r="2314" spans="1:11" x14ac:dyDescent="0.25">
      <c r="A2314" s="25"/>
      <c r="B2314" s="25"/>
      <c r="C2314" s="25"/>
      <c r="D2314" s="25"/>
      <c r="E2314" s="25"/>
      <c r="F2314" s="25"/>
      <c r="G2314" s="25"/>
      <c r="H2314" s="25"/>
      <c r="I2314" s="25"/>
      <c r="J2314" s="25"/>
      <c r="K2314" s="25"/>
    </row>
    <row r="2315" spans="1:11" x14ac:dyDescent="0.25">
      <c r="A2315" s="25"/>
      <c r="B2315" s="25"/>
      <c r="C2315" s="25"/>
      <c r="D2315" s="25"/>
      <c r="E2315" s="25"/>
      <c r="F2315" s="25"/>
      <c r="G2315" s="25"/>
      <c r="H2315" s="25"/>
      <c r="I2315" s="25"/>
      <c r="J2315" s="25"/>
      <c r="K2315" s="25"/>
    </row>
    <row r="2316" spans="1:11" x14ac:dyDescent="0.25">
      <c r="A2316" s="25"/>
      <c r="B2316" s="25"/>
      <c r="C2316" s="25"/>
      <c r="D2316" s="25"/>
      <c r="E2316" s="25"/>
      <c r="F2316" s="25"/>
      <c r="G2316" s="25"/>
      <c r="H2316" s="25"/>
      <c r="I2316" s="25"/>
      <c r="J2316" s="25"/>
      <c r="K2316" s="25"/>
    </row>
    <row r="2317" spans="1:11" x14ac:dyDescent="0.25">
      <c r="A2317" s="25"/>
      <c r="B2317" s="25"/>
      <c r="C2317" s="25"/>
      <c r="D2317" s="25"/>
      <c r="E2317" s="25"/>
      <c r="F2317" s="25"/>
      <c r="G2317" s="25"/>
      <c r="H2317" s="25"/>
      <c r="I2317" s="25"/>
      <c r="J2317" s="25"/>
      <c r="K2317" s="25"/>
    </row>
    <row r="2318" spans="1:11" x14ac:dyDescent="0.25">
      <c r="A2318" s="25"/>
      <c r="B2318" s="25"/>
      <c r="C2318" s="25"/>
      <c r="D2318" s="25"/>
      <c r="E2318" s="25"/>
      <c r="F2318" s="25"/>
      <c r="G2318" s="25"/>
      <c r="H2318" s="25"/>
      <c r="I2318" s="25"/>
      <c r="J2318" s="25"/>
      <c r="K2318" s="25"/>
    </row>
    <row r="2319" spans="1:11" x14ac:dyDescent="0.25">
      <c r="A2319" s="25"/>
      <c r="B2319" s="25"/>
      <c r="C2319" s="25"/>
      <c r="D2319" s="25"/>
      <c r="E2319" s="25"/>
      <c r="F2319" s="25"/>
      <c r="G2319" s="25"/>
      <c r="H2319" s="25"/>
      <c r="I2319" s="25"/>
      <c r="J2319" s="25"/>
      <c r="K2319" s="25"/>
    </row>
    <row r="2320" spans="1:11" x14ac:dyDescent="0.25">
      <c r="A2320" s="25"/>
      <c r="B2320" s="25"/>
      <c r="C2320" s="25"/>
      <c r="D2320" s="25"/>
      <c r="E2320" s="25"/>
      <c r="F2320" s="25"/>
      <c r="G2320" s="25"/>
      <c r="H2320" s="25"/>
      <c r="I2320" s="25"/>
      <c r="J2320" s="25"/>
      <c r="K2320" s="25"/>
    </row>
    <row r="2321" spans="1:11" x14ac:dyDescent="0.25">
      <c r="A2321" s="25"/>
      <c r="B2321" s="25"/>
      <c r="C2321" s="25"/>
      <c r="D2321" s="25"/>
      <c r="E2321" s="25"/>
      <c r="F2321" s="25"/>
      <c r="G2321" s="25"/>
      <c r="H2321" s="25"/>
      <c r="I2321" s="25"/>
      <c r="J2321" s="25"/>
      <c r="K2321" s="25"/>
    </row>
    <row r="2322" spans="1:11" x14ac:dyDescent="0.25">
      <c r="A2322" s="25"/>
      <c r="B2322" s="25"/>
      <c r="C2322" s="25"/>
      <c r="D2322" s="25"/>
      <c r="E2322" s="25"/>
      <c r="F2322" s="25"/>
      <c r="G2322" s="25"/>
      <c r="H2322" s="25"/>
      <c r="I2322" s="25"/>
      <c r="J2322" s="25"/>
      <c r="K2322" s="25"/>
    </row>
    <row r="2323" spans="1:11" x14ac:dyDescent="0.25">
      <c r="A2323" s="25"/>
      <c r="B2323" s="25"/>
      <c r="C2323" s="25"/>
      <c r="D2323" s="25"/>
      <c r="E2323" s="25"/>
      <c r="F2323" s="25"/>
      <c r="G2323" s="25"/>
      <c r="H2323" s="25"/>
      <c r="I2323" s="25"/>
      <c r="J2323" s="25"/>
      <c r="K2323" s="25"/>
    </row>
    <row r="2324" spans="1:11" x14ac:dyDescent="0.25">
      <c r="A2324" s="25"/>
      <c r="B2324" s="25"/>
      <c r="C2324" s="25"/>
      <c r="D2324" s="25"/>
      <c r="E2324" s="25"/>
      <c r="F2324" s="25"/>
      <c r="G2324" s="25"/>
      <c r="H2324" s="25"/>
      <c r="I2324" s="25"/>
      <c r="J2324" s="25"/>
      <c r="K2324" s="25"/>
    </row>
    <row r="2325" spans="1:11" x14ac:dyDescent="0.25">
      <c r="A2325" s="25"/>
      <c r="B2325" s="25"/>
      <c r="C2325" s="25"/>
      <c r="D2325" s="25"/>
      <c r="E2325" s="25"/>
      <c r="F2325" s="25"/>
      <c r="G2325" s="25"/>
      <c r="H2325" s="25"/>
      <c r="I2325" s="25"/>
      <c r="J2325" s="25"/>
      <c r="K2325" s="25"/>
    </row>
    <row r="2326" spans="1:11" x14ac:dyDescent="0.25">
      <c r="A2326" s="25"/>
      <c r="B2326" s="25"/>
      <c r="C2326" s="25"/>
      <c r="D2326" s="25"/>
      <c r="E2326" s="25"/>
      <c r="F2326" s="25"/>
      <c r="G2326" s="25"/>
      <c r="H2326" s="25"/>
      <c r="I2326" s="25"/>
      <c r="J2326" s="25"/>
      <c r="K2326" s="25"/>
    </row>
    <row r="2327" spans="1:11" x14ac:dyDescent="0.25">
      <c r="A2327" s="25"/>
      <c r="B2327" s="25"/>
      <c r="C2327" s="25"/>
      <c r="D2327" s="25"/>
      <c r="E2327" s="25"/>
      <c r="F2327" s="25"/>
      <c r="G2327" s="25"/>
      <c r="H2327" s="25"/>
      <c r="I2327" s="25"/>
      <c r="J2327" s="25"/>
      <c r="K2327" s="25"/>
    </row>
    <row r="2328" spans="1:11" x14ac:dyDescent="0.25">
      <c r="A2328" s="25"/>
      <c r="B2328" s="25"/>
      <c r="C2328" s="25"/>
      <c r="D2328" s="25"/>
      <c r="E2328" s="25"/>
      <c r="F2328" s="25"/>
      <c r="G2328" s="25"/>
      <c r="H2328" s="25"/>
      <c r="I2328" s="25"/>
      <c r="J2328" s="25"/>
      <c r="K2328" s="25"/>
    </row>
    <row r="2329" spans="1:11" x14ac:dyDescent="0.25">
      <c r="A2329" s="25"/>
      <c r="B2329" s="25"/>
      <c r="C2329" s="25"/>
      <c r="D2329" s="25"/>
      <c r="E2329" s="25"/>
      <c r="F2329" s="25"/>
      <c r="G2329" s="25"/>
      <c r="H2329" s="25"/>
      <c r="I2329" s="25"/>
      <c r="J2329" s="25"/>
      <c r="K2329" s="25"/>
    </row>
    <row r="2330" spans="1:11" x14ac:dyDescent="0.25">
      <c r="A2330" s="25"/>
      <c r="B2330" s="25"/>
      <c r="C2330" s="25"/>
      <c r="D2330" s="25"/>
      <c r="E2330" s="25"/>
      <c r="F2330" s="25"/>
      <c r="G2330" s="25"/>
      <c r="H2330" s="25"/>
      <c r="I2330" s="25"/>
      <c r="J2330" s="25"/>
      <c r="K2330" s="25"/>
    </row>
    <row r="2331" spans="1:11" x14ac:dyDescent="0.25">
      <c r="A2331" s="25"/>
      <c r="B2331" s="25"/>
      <c r="C2331" s="25"/>
      <c r="D2331" s="25"/>
      <c r="E2331" s="25"/>
      <c r="F2331" s="25"/>
      <c r="G2331" s="25"/>
      <c r="H2331" s="25"/>
      <c r="I2331" s="25"/>
      <c r="J2331" s="25"/>
      <c r="K2331" s="25"/>
    </row>
    <row r="2332" spans="1:11" x14ac:dyDescent="0.25">
      <c r="A2332" s="25"/>
      <c r="B2332" s="25"/>
      <c r="C2332" s="25"/>
      <c r="D2332" s="25"/>
      <c r="E2332" s="25"/>
      <c r="F2332" s="25"/>
      <c r="G2332" s="25"/>
      <c r="H2332" s="25"/>
      <c r="I2332" s="25"/>
      <c r="J2332" s="25"/>
      <c r="K2332" s="25"/>
    </row>
    <row r="2333" spans="1:11" x14ac:dyDescent="0.25">
      <c r="A2333" s="25"/>
      <c r="B2333" s="25"/>
      <c r="C2333" s="25"/>
      <c r="D2333" s="25"/>
      <c r="E2333" s="25"/>
      <c r="F2333" s="25"/>
      <c r="G2333" s="25"/>
      <c r="H2333" s="25"/>
      <c r="I2333" s="25"/>
      <c r="J2333" s="25"/>
      <c r="K2333" s="25"/>
    </row>
    <row r="2334" spans="1:11" x14ac:dyDescent="0.25">
      <c r="A2334" s="25"/>
      <c r="B2334" s="25"/>
      <c r="C2334" s="25"/>
      <c r="D2334" s="25"/>
      <c r="E2334" s="25"/>
      <c r="F2334" s="25"/>
      <c r="G2334" s="25"/>
      <c r="H2334" s="25"/>
      <c r="I2334" s="25"/>
      <c r="J2334" s="25"/>
      <c r="K2334" s="25"/>
    </row>
    <row r="2335" spans="1:11" x14ac:dyDescent="0.25">
      <c r="A2335" s="25"/>
      <c r="B2335" s="25"/>
      <c r="C2335" s="25"/>
      <c r="D2335" s="25"/>
      <c r="E2335" s="25"/>
      <c r="F2335" s="25"/>
      <c r="G2335" s="25"/>
      <c r="H2335" s="25"/>
      <c r="I2335" s="25"/>
      <c r="J2335" s="25"/>
      <c r="K2335" s="25"/>
    </row>
    <row r="2336" spans="1:11" x14ac:dyDescent="0.25">
      <c r="A2336" s="25"/>
      <c r="B2336" s="25"/>
      <c r="C2336" s="25"/>
      <c r="D2336" s="25"/>
      <c r="E2336" s="25"/>
      <c r="F2336" s="25"/>
      <c r="G2336" s="25"/>
      <c r="H2336" s="25"/>
      <c r="I2336" s="25"/>
      <c r="J2336" s="25"/>
      <c r="K2336" s="25"/>
    </row>
    <row r="2337" spans="1:11" x14ac:dyDescent="0.25">
      <c r="A2337" s="25"/>
      <c r="B2337" s="25"/>
      <c r="C2337" s="25"/>
      <c r="D2337" s="25"/>
      <c r="E2337" s="25"/>
      <c r="F2337" s="25"/>
      <c r="G2337" s="25"/>
      <c r="H2337" s="25"/>
      <c r="I2337" s="25"/>
      <c r="J2337" s="25"/>
      <c r="K2337" s="25"/>
    </row>
    <row r="2338" spans="1:11" x14ac:dyDescent="0.25">
      <c r="A2338" s="25"/>
      <c r="B2338" s="25"/>
      <c r="C2338" s="25"/>
      <c r="D2338" s="25"/>
      <c r="E2338" s="25"/>
      <c r="F2338" s="25"/>
      <c r="G2338" s="25"/>
      <c r="H2338" s="25"/>
      <c r="I2338" s="25"/>
      <c r="J2338" s="25"/>
      <c r="K2338" s="25"/>
    </row>
    <row r="2339" spans="1:11" x14ac:dyDescent="0.25">
      <c r="A2339" s="25"/>
      <c r="B2339" s="25"/>
      <c r="C2339" s="25"/>
      <c r="D2339" s="25"/>
      <c r="E2339" s="25"/>
      <c r="F2339" s="25"/>
      <c r="G2339" s="25"/>
      <c r="H2339" s="25"/>
      <c r="I2339" s="25"/>
      <c r="J2339" s="25"/>
      <c r="K2339" s="25"/>
    </row>
    <row r="2340" spans="1:11" x14ac:dyDescent="0.25">
      <c r="A2340" s="25"/>
      <c r="B2340" s="25"/>
      <c r="C2340" s="25"/>
      <c r="D2340" s="25"/>
      <c r="E2340" s="25"/>
      <c r="F2340" s="25"/>
      <c r="G2340" s="25"/>
      <c r="H2340" s="25"/>
      <c r="I2340" s="25"/>
      <c r="J2340" s="25"/>
      <c r="K2340" s="25"/>
    </row>
    <row r="2341" spans="1:11" x14ac:dyDescent="0.25">
      <c r="A2341" s="25"/>
      <c r="B2341" s="25"/>
      <c r="C2341" s="25"/>
      <c r="D2341" s="25"/>
      <c r="E2341" s="25"/>
      <c r="F2341" s="25"/>
      <c r="G2341" s="25"/>
      <c r="H2341" s="25"/>
      <c r="I2341" s="25"/>
      <c r="J2341" s="25"/>
      <c r="K2341" s="25"/>
    </row>
    <row r="2342" spans="1:11" x14ac:dyDescent="0.25">
      <c r="A2342" s="25"/>
      <c r="B2342" s="25"/>
      <c r="C2342" s="25"/>
      <c r="D2342" s="25"/>
      <c r="E2342" s="25"/>
      <c r="F2342" s="25"/>
      <c r="G2342" s="25"/>
      <c r="H2342" s="25"/>
      <c r="I2342" s="25"/>
      <c r="J2342" s="25"/>
      <c r="K2342" s="25"/>
    </row>
    <row r="2343" spans="1:11" x14ac:dyDescent="0.25">
      <c r="A2343" s="25"/>
      <c r="B2343" s="25"/>
      <c r="C2343" s="25"/>
      <c r="D2343" s="25"/>
      <c r="E2343" s="25"/>
      <c r="F2343" s="25"/>
      <c r="G2343" s="25"/>
      <c r="H2343" s="25"/>
      <c r="I2343" s="25"/>
      <c r="J2343" s="25"/>
      <c r="K2343" s="25"/>
    </row>
    <row r="2344" spans="1:11" x14ac:dyDescent="0.25">
      <c r="A2344" s="25"/>
      <c r="B2344" s="25"/>
      <c r="C2344" s="25"/>
      <c r="D2344" s="25"/>
      <c r="E2344" s="25"/>
      <c r="F2344" s="25"/>
      <c r="G2344" s="25"/>
      <c r="H2344" s="25"/>
      <c r="I2344" s="25"/>
      <c r="J2344" s="25"/>
      <c r="K2344" s="25"/>
    </row>
    <row r="2345" spans="1:11" x14ac:dyDescent="0.25">
      <c r="A2345" s="25"/>
      <c r="B2345" s="25"/>
      <c r="C2345" s="25"/>
      <c r="D2345" s="25"/>
      <c r="E2345" s="25"/>
      <c r="F2345" s="25"/>
      <c r="G2345" s="25"/>
      <c r="H2345" s="25"/>
      <c r="I2345" s="25"/>
      <c r="J2345" s="25"/>
      <c r="K2345" s="25"/>
    </row>
    <row r="2346" spans="1:11" x14ac:dyDescent="0.25">
      <c r="A2346" s="25"/>
      <c r="B2346" s="25"/>
      <c r="C2346" s="25"/>
      <c r="D2346" s="25"/>
      <c r="E2346" s="25"/>
      <c r="F2346" s="25"/>
      <c r="G2346" s="25"/>
      <c r="H2346" s="25"/>
      <c r="I2346" s="25"/>
      <c r="J2346" s="25"/>
      <c r="K2346" s="25"/>
    </row>
    <row r="2347" spans="1:11" x14ac:dyDescent="0.25">
      <c r="A2347" s="25"/>
      <c r="B2347" s="25"/>
      <c r="C2347" s="25"/>
      <c r="D2347" s="25"/>
      <c r="E2347" s="25"/>
      <c r="F2347" s="25"/>
      <c r="G2347" s="25"/>
      <c r="H2347" s="25"/>
      <c r="I2347" s="25"/>
      <c r="J2347" s="25"/>
      <c r="K2347" s="25"/>
    </row>
    <row r="2348" spans="1:11" x14ac:dyDescent="0.25">
      <c r="A2348" s="25"/>
      <c r="B2348" s="25"/>
      <c r="C2348" s="25"/>
      <c r="D2348" s="25"/>
      <c r="E2348" s="25"/>
      <c r="F2348" s="25"/>
      <c r="G2348" s="25"/>
      <c r="H2348" s="25"/>
      <c r="I2348" s="25"/>
      <c r="J2348" s="25"/>
      <c r="K2348" s="25"/>
    </row>
    <row r="2349" spans="1:11" x14ac:dyDescent="0.25">
      <c r="A2349" s="25"/>
      <c r="B2349" s="25"/>
      <c r="C2349" s="25"/>
      <c r="D2349" s="25"/>
      <c r="E2349" s="25"/>
      <c r="F2349" s="25"/>
      <c r="G2349" s="25"/>
      <c r="H2349" s="25"/>
      <c r="I2349" s="25"/>
      <c r="J2349" s="25"/>
      <c r="K2349" s="25"/>
    </row>
    <row r="2350" spans="1:11" x14ac:dyDescent="0.25">
      <c r="A2350" s="25"/>
      <c r="B2350" s="25"/>
      <c r="C2350" s="25"/>
      <c r="D2350" s="25"/>
      <c r="E2350" s="25"/>
      <c r="F2350" s="25"/>
      <c r="G2350" s="25"/>
      <c r="H2350" s="25"/>
      <c r="I2350" s="25"/>
      <c r="J2350" s="25"/>
      <c r="K2350" s="25"/>
    </row>
    <row r="2351" spans="1:11" x14ac:dyDescent="0.25">
      <c r="A2351" s="25"/>
      <c r="B2351" s="25"/>
      <c r="C2351" s="25"/>
      <c r="D2351" s="25"/>
      <c r="E2351" s="25"/>
      <c r="F2351" s="25"/>
      <c r="G2351" s="25"/>
      <c r="H2351" s="25"/>
      <c r="I2351" s="25"/>
      <c r="J2351" s="25"/>
      <c r="K2351" s="25"/>
    </row>
    <row r="2352" spans="1:11" x14ac:dyDescent="0.25">
      <c r="A2352" s="25"/>
      <c r="B2352" s="25"/>
      <c r="C2352" s="25"/>
      <c r="D2352" s="25"/>
      <c r="E2352" s="25"/>
      <c r="F2352" s="25"/>
      <c r="G2352" s="25"/>
      <c r="H2352" s="25"/>
      <c r="I2352" s="25"/>
      <c r="J2352" s="25"/>
      <c r="K2352" s="25"/>
    </row>
    <row r="2353" spans="1:11" x14ac:dyDescent="0.25">
      <c r="A2353" s="25"/>
      <c r="B2353" s="25"/>
      <c r="C2353" s="25"/>
      <c r="D2353" s="25"/>
      <c r="E2353" s="25"/>
      <c r="F2353" s="25"/>
      <c r="G2353" s="25"/>
      <c r="H2353" s="25"/>
      <c r="I2353" s="25"/>
      <c r="J2353" s="25"/>
      <c r="K2353" s="25"/>
    </row>
    <row r="2354" spans="1:11" x14ac:dyDescent="0.25">
      <c r="A2354" s="25"/>
      <c r="B2354" s="25"/>
      <c r="C2354" s="25"/>
      <c r="D2354" s="25"/>
      <c r="E2354" s="25"/>
      <c r="F2354" s="25"/>
      <c r="G2354" s="25"/>
      <c r="H2354" s="25"/>
      <c r="I2354" s="25"/>
      <c r="J2354" s="25"/>
      <c r="K2354" s="25"/>
    </row>
    <row r="2355" spans="1:11" x14ac:dyDescent="0.25">
      <c r="A2355" s="25"/>
      <c r="B2355" s="25"/>
      <c r="C2355" s="25"/>
      <c r="D2355" s="25"/>
      <c r="E2355" s="25"/>
      <c r="F2355" s="25"/>
      <c r="G2355" s="25"/>
      <c r="H2355" s="25"/>
      <c r="I2355" s="25"/>
      <c r="J2355" s="25"/>
      <c r="K2355" s="25"/>
    </row>
    <row r="2356" spans="1:11" x14ac:dyDescent="0.25">
      <c r="A2356" s="25"/>
      <c r="B2356" s="25"/>
      <c r="C2356" s="25"/>
      <c r="D2356" s="25"/>
      <c r="E2356" s="25"/>
      <c r="F2356" s="25"/>
      <c r="G2356" s="25"/>
      <c r="H2356" s="25"/>
      <c r="I2356" s="25"/>
      <c r="J2356" s="25"/>
      <c r="K2356" s="25"/>
    </row>
    <row r="2357" spans="1:11" x14ac:dyDescent="0.25">
      <c r="A2357" s="25"/>
      <c r="B2357" s="25"/>
      <c r="C2357" s="25"/>
      <c r="D2357" s="25"/>
      <c r="E2357" s="25"/>
      <c r="F2357" s="25"/>
      <c r="G2357" s="25"/>
      <c r="H2357" s="25"/>
      <c r="I2357" s="25"/>
      <c r="J2357" s="25"/>
      <c r="K2357" s="25"/>
    </row>
    <row r="2358" spans="1:11" x14ac:dyDescent="0.25">
      <c r="A2358" s="25"/>
      <c r="B2358" s="25"/>
      <c r="C2358" s="25"/>
      <c r="D2358" s="25"/>
      <c r="E2358" s="25"/>
      <c r="F2358" s="25"/>
      <c r="G2358" s="25"/>
      <c r="H2358" s="25"/>
      <c r="I2358" s="25"/>
      <c r="J2358" s="25"/>
      <c r="K2358" s="25"/>
    </row>
    <row r="2359" spans="1:11" x14ac:dyDescent="0.25">
      <c r="A2359" s="25"/>
      <c r="B2359" s="25"/>
      <c r="C2359" s="25"/>
      <c r="D2359" s="25"/>
      <c r="E2359" s="25"/>
      <c r="F2359" s="25"/>
      <c r="G2359" s="25"/>
      <c r="H2359" s="25"/>
      <c r="I2359" s="25"/>
      <c r="J2359" s="25"/>
      <c r="K2359" s="25"/>
    </row>
    <row r="2360" spans="1:11" x14ac:dyDescent="0.25">
      <c r="A2360" s="25"/>
      <c r="B2360" s="25"/>
      <c r="C2360" s="25"/>
      <c r="D2360" s="25"/>
      <c r="E2360" s="25"/>
      <c r="F2360" s="25"/>
      <c r="G2360" s="25"/>
      <c r="H2360" s="25"/>
      <c r="I2360" s="25"/>
      <c r="J2360" s="25"/>
      <c r="K2360" s="25"/>
    </row>
    <row r="2361" spans="1:11" x14ac:dyDescent="0.25">
      <c r="A2361" s="25"/>
      <c r="B2361" s="25"/>
      <c r="C2361" s="25"/>
      <c r="D2361" s="25"/>
      <c r="E2361" s="25"/>
      <c r="F2361" s="25"/>
      <c r="G2361" s="25"/>
      <c r="H2361" s="25"/>
      <c r="I2361" s="25"/>
      <c r="J2361" s="25"/>
      <c r="K2361" s="25"/>
    </row>
    <row r="2362" spans="1:11" x14ac:dyDescent="0.25">
      <c r="A2362" s="25"/>
      <c r="B2362" s="25"/>
      <c r="C2362" s="25"/>
      <c r="D2362" s="25"/>
      <c r="E2362" s="25"/>
      <c r="F2362" s="25"/>
      <c r="G2362" s="25"/>
      <c r="H2362" s="25"/>
      <c r="I2362" s="25"/>
      <c r="J2362" s="25"/>
      <c r="K2362" s="25"/>
    </row>
    <row r="2363" spans="1:11" x14ac:dyDescent="0.25">
      <c r="A2363" s="25"/>
      <c r="B2363" s="25"/>
      <c r="C2363" s="25"/>
      <c r="D2363" s="25"/>
      <c r="E2363" s="25"/>
      <c r="F2363" s="25"/>
      <c r="G2363" s="25"/>
      <c r="H2363" s="25"/>
      <c r="I2363" s="25"/>
      <c r="J2363" s="25"/>
      <c r="K2363" s="25"/>
    </row>
    <row r="2364" spans="1:11" x14ac:dyDescent="0.25">
      <c r="A2364" s="25"/>
      <c r="B2364" s="25"/>
      <c r="C2364" s="25"/>
      <c r="D2364" s="25"/>
      <c r="E2364" s="25"/>
      <c r="F2364" s="25"/>
      <c r="G2364" s="25"/>
      <c r="H2364" s="25"/>
      <c r="I2364" s="25"/>
      <c r="J2364" s="25"/>
      <c r="K2364" s="25"/>
    </row>
    <row r="2365" spans="1:11" x14ac:dyDescent="0.25">
      <c r="A2365" s="25"/>
      <c r="B2365" s="25"/>
      <c r="C2365" s="25"/>
      <c r="D2365" s="25"/>
      <c r="E2365" s="25"/>
      <c r="F2365" s="25"/>
      <c r="G2365" s="25"/>
      <c r="H2365" s="25"/>
      <c r="I2365" s="25"/>
      <c r="J2365" s="25"/>
      <c r="K2365" s="25"/>
    </row>
    <row r="2366" spans="1:11" x14ac:dyDescent="0.25">
      <c r="A2366" s="25"/>
      <c r="B2366" s="25"/>
      <c r="C2366" s="25"/>
      <c r="D2366" s="25"/>
      <c r="E2366" s="25"/>
      <c r="F2366" s="25"/>
      <c r="G2366" s="25"/>
      <c r="H2366" s="25"/>
      <c r="I2366" s="25"/>
      <c r="J2366" s="25"/>
      <c r="K2366" s="25"/>
    </row>
    <row r="2367" spans="1:11" x14ac:dyDescent="0.25">
      <c r="A2367" s="25"/>
      <c r="B2367" s="25"/>
      <c r="C2367" s="25"/>
      <c r="D2367" s="25"/>
      <c r="E2367" s="25"/>
      <c r="F2367" s="25"/>
      <c r="G2367" s="25"/>
      <c r="H2367" s="25"/>
      <c r="I2367" s="25"/>
      <c r="J2367" s="25"/>
      <c r="K2367" s="25"/>
    </row>
    <row r="2368" spans="1:11" x14ac:dyDescent="0.25">
      <c r="A2368" s="25"/>
      <c r="B2368" s="25"/>
      <c r="C2368" s="25"/>
      <c r="D2368" s="25"/>
      <c r="E2368" s="25"/>
      <c r="F2368" s="25"/>
      <c r="G2368" s="25"/>
      <c r="H2368" s="25"/>
      <c r="I2368" s="25"/>
      <c r="J2368" s="25"/>
      <c r="K2368" s="25"/>
    </row>
    <row r="2369" spans="1:11" x14ac:dyDescent="0.25">
      <c r="A2369" s="25"/>
      <c r="B2369" s="25"/>
      <c r="C2369" s="25"/>
      <c r="D2369" s="25"/>
      <c r="E2369" s="25"/>
      <c r="F2369" s="25"/>
      <c r="G2369" s="25"/>
      <c r="H2369" s="25"/>
      <c r="I2369" s="25"/>
      <c r="J2369" s="25"/>
      <c r="K2369" s="25"/>
    </row>
    <row r="2370" spans="1:11" x14ac:dyDescent="0.25">
      <c r="A2370" s="25"/>
      <c r="B2370" s="25"/>
      <c r="C2370" s="25"/>
      <c r="D2370" s="25"/>
      <c r="E2370" s="25"/>
      <c r="F2370" s="25"/>
      <c r="G2370" s="25"/>
      <c r="H2370" s="25"/>
      <c r="I2370" s="25"/>
      <c r="J2370" s="25"/>
      <c r="K2370" s="25"/>
    </row>
    <row r="2371" spans="1:11" x14ac:dyDescent="0.25">
      <c r="A2371" s="7"/>
      <c r="B2371" s="7"/>
      <c r="C2371" s="7"/>
      <c r="D2371" s="7"/>
      <c r="E2371" s="7"/>
      <c r="F2371" s="7"/>
      <c r="G2371" s="7"/>
      <c r="H2371" s="7"/>
      <c r="I2371" s="7"/>
      <c r="J2371" s="7"/>
      <c r="K2371" s="7"/>
    </row>
    <row r="2372" spans="1:11" x14ac:dyDescent="0.25">
      <c r="A2372" s="7"/>
      <c r="B2372" s="7"/>
      <c r="C2372" s="7"/>
      <c r="D2372" s="7"/>
      <c r="E2372" s="7"/>
      <c r="F2372" s="7"/>
      <c r="G2372" s="7"/>
      <c r="H2372" s="7"/>
      <c r="I2372" s="7"/>
      <c r="J2372" s="7"/>
      <c r="K2372" s="7"/>
    </row>
  </sheetData>
  <mergeCells count="38">
    <mergeCell ref="A2:I2"/>
    <mergeCell ref="A1910:K1910"/>
    <mergeCell ref="J7:K7"/>
    <mergeCell ref="J8:K8"/>
    <mergeCell ref="A1892:G1894"/>
    <mergeCell ref="H1896:J1896"/>
    <mergeCell ref="H1897:J1897"/>
    <mergeCell ref="H1894:J1894"/>
    <mergeCell ref="H1893:J1893"/>
    <mergeCell ref="H1892:J1892"/>
    <mergeCell ref="I10:K10"/>
    <mergeCell ref="I11:K11"/>
    <mergeCell ref="E10:H10"/>
    <mergeCell ref="E11:H11"/>
    <mergeCell ref="A10:C10"/>
    <mergeCell ref="A11:C11"/>
    <mergeCell ref="A1904:K1904"/>
    <mergeCell ref="A1906:K1906"/>
    <mergeCell ref="A1908:K1908"/>
    <mergeCell ref="A1900:K1900"/>
    <mergeCell ref="H1898:J1898"/>
    <mergeCell ref="A1902:K1902"/>
    <mergeCell ref="A13:K13"/>
    <mergeCell ref="J1:K1"/>
    <mergeCell ref="J2:K2"/>
    <mergeCell ref="G7:I7"/>
    <mergeCell ref="G8:I8"/>
    <mergeCell ref="D7:F7"/>
    <mergeCell ref="D8:F8"/>
    <mergeCell ref="A7:C7"/>
    <mergeCell ref="A8:C8"/>
    <mergeCell ref="J4:K4"/>
    <mergeCell ref="J5:K5"/>
    <mergeCell ref="G5:I5"/>
    <mergeCell ref="G4:I4"/>
    <mergeCell ref="A4:F4"/>
    <mergeCell ref="A5:F5"/>
    <mergeCell ref="A1:I1"/>
  </mergeCells>
  <pageMargins left="0.39370078740157483" right="0.39370078740157483" top="1.5748031496062993" bottom="0.78740157480314965" header="1.4960629921259843" footer="0.70866141732283472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5" zoomScaleNormal="100" workbookViewId="0">
      <selection activeCell="C48" sqref="C48"/>
    </sheetView>
  </sheetViews>
  <sheetFormatPr defaultRowHeight="15" x14ac:dyDescent="0.25"/>
  <cols>
    <col min="1" max="1" width="10.85546875" style="1" customWidth="1"/>
    <col min="2" max="2" width="47" style="1" customWidth="1"/>
    <col min="3" max="4" width="21.7109375" style="1" customWidth="1"/>
    <col min="5" max="5" width="17" style="1" customWidth="1"/>
    <col min="6" max="16384" width="9.140625" style="1"/>
  </cols>
  <sheetData>
    <row r="1" spans="1:6" s="149" customFormat="1" ht="19.5" customHeight="1" x14ac:dyDescent="0.25">
      <c r="A1" s="303" t="s">
        <v>0</v>
      </c>
      <c r="B1" s="308"/>
      <c r="C1" s="308"/>
      <c r="D1" s="303" t="s">
        <v>1</v>
      </c>
      <c r="E1" s="304"/>
    </row>
    <row r="2" spans="1:6" s="129" customFormat="1" ht="20.100000000000001" customHeight="1" thickBot="1" x14ac:dyDescent="0.3">
      <c r="A2" s="301" t="s">
        <v>3</v>
      </c>
      <c r="B2" s="305"/>
      <c r="C2" s="305"/>
      <c r="D2" s="301">
        <v>52040607</v>
      </c>
      <c r="E2" s="302"/>
    </row>
    <row r="3" spans="1:6" s="129" customFormat="1" ht="8.1" customHeight="1" thickBot="1" x14ac:dyDescent="0.3">
      <c r="A3" s="151"/>
      <c r="B3" s="151"/>
      <c r="C3" s="152"/>
      <c r="D3" s="152"/>
      <c r="E3" s="152"/>
    </row>
    <row r="4" spans="1:6" s="149" customFormat="1" ht="20.100000000000001" customHeight="1" x14ac:dyDescent="0.25">
      <c r="A4" s="303" t="s">
        <v>4</v>
      </c>
      <c r="B4" s="308"/>
      <c r="C4" s="304"/>
      <c r="D4" s="303" t="s">
        <v>5</v>
      </c>
      <c r="E4" s="304"/>
    </row>
    <row r="5" spans="1:6" s="129" customFormat="1" ht="20.100000000000001" customHeight="1" thickBot="1" x14ac:dyDescent="0.3">
      <c r="A5" s="301" t="s">
        <v>6</v>
      </c>
      <c r="B5" s="305"/>
      <c r="C5" s="302"/>
      <c r="D5" s="301" t="s">
        <v>7</v>
      </c>
      <c r="E5" s="302"/>
    </row>
    <row r="6" spans="1:6" s="129" customFormat="1" ht="8.1" customHeight="1" thickBot="1" x14ac:dyDescent="0.3">
      <c r="A6" s="151"/>
      <c r="B6" s="151"/>
      <c r="C6" s="152"/>
      <c r="D6" s="152"/>
      <c r="E6" s="152"/>
    </row>
    <row r="7" spans="1:6" s="149" customFormat="1" ht="20.100000000000001" customHeight="1" x14ac:dyDescent="0.25">
      <c r="A7" s="303" t="s">
        <v>8</v>
      </c>
      <c r="B7" s="308"/>
      <c r="C7" s="304"/>
      <c r="D7" s="303" t="s">
        <v>9</v>
      </c>
      <c r="E7" s="304"/>
    </row>
    <row r="8" spans="1:6" s="129" customFormat="1" ht="20.100000000000001" customHeight="1" thickBot="1" x14ac:dyDescent="0.3">
      <c r="A8" s="301" t="s">
        <v>10</v>
      </c>
      <c r="B8" s="305"/>
      <c r="C8" s="302"/>
      <c r="D8" s="301" t="s">
        <v>11</v>
      </c>
      <c r="E8" s="302"/>
    </row>
    <row r="9" spans="1:6" s="129" customFormat="1" ht="8.1" customHeight="1" thickBot="1" x14ac:dyDescent="0.3">
      <c r="A9" s="151"/>
      <c r="B9" s="151"/>
      <c r="C9" s="152"/>
      <c r="D9" s="152"/>
      <c r="E9" s="152"/>
    </row>
    <row r="10" spans="1:6" s="149" customFormat="1" ht="20.100000000000001" customHeight="1" x14ac:dyDescent="0.25">
      <c r="A10" s="303" t="s">
        <v>12</v>
      </c>
      <c r="B10" s="304"/>
      <c r="C10" s="176" t="s">
        <v>13</v>
      </c>
      <c r="D10" s="303" t="s">
        <v>14</v>
      </c>
      <c r="E10" s="304"/>
    </row>
    <row r="11" spans="1:6" s="129" customFormat="1" ht="20.100000000000001" customHeight="1" thickBot="1" x14ac:dyDescent="0.3">
      <c r="A11" s="301" t="s">
        <v>15</v>
      </c>
      <c r="B11" s="302"/>
      <c r="C11" s="177" t="s">
        <v>16</v>
      </c>
      <c r="D11" s="306">
        <v>1592.02</v>
      </c>
      <c r="E11" s="307"/>
    </row>
    <row r="12" spans="1:6" s="129" customFormat="1" ht="8.1" customHeight="1" thickBot="1" x14ac:dyDescent="0.3">
      <c r="A12" s="151"/>
      <c r="B12" s="151"/>
      <c r="C12" s="154"/>
      <c r="D12" s="152"/>
      <c r="E12" s="152"/>
    </row>
    <row r="13" spans="1:6" s="148" customFormat="1" ht="24.95" customHeight="1" thickBot="1" x14ac:dyDescent="0.45">
      <c r="A13" s="315" t="s">
        <v>257</v>
      </c>
      <c r="B13" s="362"/>
      <c r="C13" s="362"/>
      <c r="D13" s="362"/>
      <c r="E13" s="363"/>
    </row>
    <row r="14" spans="1:6" s="148" customFormat="1" ht="8.1" customHeight="1" thickBot="1" x14ac:dyDescent="0.45">
      <c r="A14" s="173"/>
      <c r="B14" s="174"/>
      <c r="C14" s="174"/>
      <c r="D14" s="174"/>
      <c r="E14" s="174"/>
      <c r="F14" s="175"/>
    </row>
    <row r="15" spans="1:6" ht="32.25" customHeight="1" thickBot="1" x14ac:dyDescent="0.3">
      <c r="A15" s="178" t="s">
        <v>18</v>
      </c>
      <c r="B15" s="178" t="s">
        <v>19</v>
      </c>
      <c r="C15" s="183" t="s">
        <v>258</v>
      </c>
      <c r="D15" s="178" t="s">
        <v>259</v>
      </c>
      <c r="E15" s="178" t="s">
        <v>1607</v>
      </c>
    </row>
    <row r="16" spans="1:6" ht="18" customHeight="1" x14ac:dyDescent="0.25">
      <c r="A16" s="179" t="s">
        <v>260</v>
      </c>
      <c r="B16" s="2" t="s">
        <v>261</v>
      </c>
      <c r="C16" s="188">
        <f>P.O!K17+P.O!K28+P.O!K66+P.O!K218+P.O!K487+P.O!K787+P.O!K944+P.O!K1203+P.O!K1357+P.O!K1399+P.O!K1732</f>
        <v>141547.1257</v>
      </c>
      <c r="D16" s="158">
        <f>C16*20.34%+C16</f>
        <v>170337.81106738001</v>
      </c>
      <c r="E16" s="169">
        <f>D16*100%/D39</f>
        <v>4.4487677995589017E-2</v>
      </c>
    </row>
    <row r="17" spans="1:5" ht="18" customHeight="1" x14ac:dyDescent="0.25">
      <c r="A17" s="180" t="s">
        <v>262</v>
      </c>
      <c r="B17" s="3" t="s">
        <v>75</v>
      </c>
      <c r="C17" s="189">
        <f>P.O!K33+P.O!K68+P.O!K220+P.O!K489+P.O!K789+P.O!K946+P.O!K1205+P.O!K1359+P.O!K1401</f>
        <v>5355.7539999999999</v>
      </c>
      <c r="D17" s="158">
        <f t="shared" ref="D17:D38" si="0">C17*20.34%+C17</f>
        <v>6445.1143635999997</v>
      </c>
      <c r="E17" s="169">
        <f>D17*100%/D39</f>
        <v>1.6832913999297679E-3</v>
      </c>
    </row>
    <row r="18" spans="1:5" ht="18" customHeight="1" x14ac:dyDescent="0.25">
      <c r="A18" s="180" t="s">
        <v>263</v>
      </c>
      <c r="B18" s="3" t="s">
        <v>77</v>
      </c>
      <c r="C18" s="189">
        <f>P.O!K42+P.O!K70+P.O!K222+P.O!K491+P.O!K754+P.O!K791+P.O!K948+P.O!K1207+P.O!K1361+P.O!K1403+P.O!K1453+P.O!K1525+P.O!K1757</f>
        <v>114292.18679999998</v>
      </c>
      <c r="D18" s="158">
        <f t="shared" si="0"/>
        <v>137539.21759511999</v>
      </c>
      <c r="E18" s="169">
        <f>D18*100%/D39</f>
        <v>3.592156307395869E-2</v>
      </c>
    </row>
    <row r="19" spans="1:5" ht="18" customHeight="1" x14ac:dyDescent="0.25">
      <c r="A19" s="180" t="s">
        <v>264</v>
      </c>
      <c r="B19" s="3" t="s">
        <v>265</v>
      </c>
      <c r="C19" s="189">
        <f>P.O!K36+P.O!K74+P.O!K229+P.O!K498+P.O!K795+P.O!K955+P.O!K1220+P.O!K1364+P.O!K1406</f>
        <v>138296.49530000001</v>
      </c>
      <c r="D19" s="158">
        <f t="shared" si="0"/>
        <v>166426.00244402001</v>
      </c>
      <c r="E19" s="169">
        <f>D19*100%/D39</f>
        <v>4.3466018263519493E-2</v>
      </c>
    </row>
    <row r="20" spans="1:5" ht="18" customHeight="1" x14ac:dyDescent="0.25">
      <c r="A20" s="180" t="s">
        <v>266</v>
      </c>
      <c r="B20" s="3" t="s">
        <v>85</v>
      </c>
      <c r="C20" s="189">
        <f>P.O!K89+P.O!K244+P.O!K514+P.O!K810+P.O!K970+P.O!K1236+P.O!K1455+P.O!K1478+P.O!K1555</f>
        <v>336116.51310000004</v>
      </c>
      <c r="D20" s="158">
        <f t="shared" si="0"/>
        <v>404482.61186454003</v>
      </c>
      <c r="E20" s="169">
        <f>D20*100%/D39</f>
        <v>0.10564003422778777</v>
      </c>
    </row>
    <row r="21" spans="1:5" ht="18" customHeight="1" x14ac:dyDescent="0.25">
      <c r="A21" s="180" t="s">
        <v>267</v>
      </c>
      <c r="B21" s="3" t="s">
        <v>268</v>
      </c>
      <c r="C21" s="5">
        <f>P.O!K122+P.O!K277+P.O!K548+P.O!K842+P.O!K1000+P.O!K1269+P.O!K1569</f>
        <v>353005.31839999999</v>
      </c>
      <c r="D21" s="158">
        <f t="shared" si="0"/>
        <v>424806.60016256</v>
      </c>
      <c r="E21" s="169">
        <f>D21*100%/D39</f>
        <v>0.11094811609946788</v>
      </c>
    </row>
    <row r="22" spans="1:5" ht="18" customHeight="1" x14ac:dyDescent="0.25">
      <c r="A22" s="180" t="s">
        <v>269</v>
      </c>
      <c r="B22" s="3" t="s">
        <v>270</v>
      </c>
      <c r="C22" s="5">
        <f>P.O!K312+P.O!K582+P.O!K1036+P.O!K1760</f>
        <v>195255.59960000002</v>
      </c>
      <c r="D22" s="158">
        <f t="shared" si="0"/>
        <v>234970.58855864001</v>
      </c>
      <c r="E22" s="169">
        <f>D22*100%/D39</f>
        <v>6.136802989734224E-2</v>
      </c>
    </row>
    <row r="23" spans="1:5" ht="18" customHeight="1" x14ac:dyDescent="0.25">
      <c r="A23" s="180" t="s">
        <v>271</v>
      </c>
      <c r="B23" s="3" t="s">
        <v>272</v>
      </c>
      <c r="C23" s="5">
        <f>P.O!K757+P.O!K1558</f>
        <v>12917.64</v>
      </c>
      <c r="D23" s="158">
        <f t="shared" si="0"/>
        <v>15545.087975999999</v>
      </c>
      <c r="E23" s="169">
        <f>D23*100%/D39</f>
        <v>4.0599609913727864E-3</v>
      </c>
    </row>
    <row r="24" spans="1:5" ht="18" customHeight="1" x14ac:dyDescent="0.25">
      <c r="A24" s="180" t="s">
        <v>273</v>
      </c>
      <c r="B24" s="3" t="s">
        <v>274</v>
      </c>
      <c r="C24" s="5">
        <f>P.O!K153+P.O!K404+P.O!K675+P.O!K875+P.O!K1109+P.O!K1300+P.O!K1738</f>
        <v>75186.225500000015</v>
      </c>
      <c r="D24" s="158">
        <f t="shared" si="0"/>
        <v>90479.10376670002</v>
      </c>
      <c r="E24" s="169">
        <f>D24*100%/D39</f>
        <v>2.3630720674872343E-2</v>
      </c>
    </row>
    <row r="25" spans="1:5" ht="18" customHeight="1" x14ac:dyDescent="0.25">
      <c r="A25" s="180" t="s">
        <v>275</v>
      </c>
      <c r="B25" s="3" t="s">
        <v>95</v>
      </c>
      <c r="C25" s="5">
        <f>P.O!K156+P.O!K407+P.O!K680+P.O!K879+P.O!K1116+P.O!K1310+P.O!K1375+P.O!K1417</f>
        <v>15212.460999999999</v>
      </c>
      <c r="D25" s="158">
        <f t="shared" si="0"/>
        <v>18306.675567399998</v>
      </c>
      <c r="E25" s="169">
        <f>D25*100%/D39</f>
        <v>4.7812137699130685E-3</v>
      </c>
    </row>
    <row r="26" spans="1:5" ht="18" customHeight="1" x14ac:dyDescent="0.25">
      <c r="A26" s="180" t="s">
        <v>276</v>
      </c>
      <c r="B26" s="3" t="s">
        <v>277</v>
      </c>
      <c r="C26" s="5">
        <f>P.O!K159+P.O!K414+P.O!K685+P.O!K882+P.O!K1123+P.O!K1313+P.O!K1377+P.O!K1419</f>
        <v>255240.36500000002</v>
      </c>
      <c r="D26" s="158">
        <f t="shared" si="0"/>
        <v>307156.25524100004</v>
      </c>
      <c r="E26" s="169">
        <f>D26*100%/D39</f>
        <v>8.0220994339813778E-2</v>
      </c>
    </row>
    <row r="27" spans="1:5" ht="18" customHeight="1" x14ac:dyDescent="0.25">
      <c r="A27" s="180" t="s">
        <v>278</v>
      </c>
      <c r="B27" s="3" t="s">
        <v>96</v>
      </c>
      <c r="C27" s="5">
        <f>P.O!K161+P.O!K416+P.O!K687+P.O!K884+P.O!K1125+P.O!K1315+P.O!K1379+P.O!K1421</f>
        <v>114454.18960000001</v>
      </c>
      <c r="D27" s="158">
        <f t="shared" si="0"/>
        <v>137734.17176464002</v>
      </c>
      <c r="E27" s="169">
        <f>D27*100%/D39</f>
        <v>3.5972479886046134E-2</v>
      </c>
    </row>
    <row r="28" spans="1:5" ht="18" customHeight="1" x14ac:dyDescent="0.25">
      <c r="A28" s="180" t="s">
        <v>279</v>
      </c>
      <c r="B28" s="3" t="s">
        <v>280</v>
      </c>
      <c r="C28" s="5">
        <f>P.O!K1130</f>
        <v>2089.86</v>
      </c>
      <c r="D28" s="158">
        <f t="shared" si="0"/>
        <v>2514.9375239999999</v>
      </c>
      <c r="E28" s="169">
        <f>D28*100%/D39</f>
        <v>6.5683438131348547E-4</v>
      </c>
    </row>
    <row r="29" spans="1:5" ht="18" customHeight="1" x14ac:dyDescent="0.25">
      <c r="A29" s="180" t="s">
        <v>281</v>
      </c>
      <c r="B29" s="3" t="s">
        <v>282</v>
      </c>
      <c r="C29" s="5">
        <f>P.O!K166+P.O!K421+P.O!K692+P.O!K889+P.O!K1133+P.O!K1317+P.O!K1518+P.O!K1547+P.O!K1550+P.O!K1741</f>
        <v>146948.09349999999</v>
      </c>
      <c r="D29" s="158">
        <f t="shared" si="0"/>
        <v>176837.33571789999</v>
      </c>
      <c r="E29" s="169">
        <f>D29*100%/D39</f>
        <v>4.6185179906438091E-2</v>
      </c>
    </row>
    <row r="30" spans="1:5" ht="18" customHeight="1" x14ac:dyDescent="0.25">
      <c r="A30" s="180" t="s">
        <v>283</v>
      </c>
      <c r="B30" s="3" t="s">
        <v>100</v>
      </c>
      <c r="C30" s="5">
        <f>P.O!K171+P.O!K429+P.O!K702+P.O!K894+P.O!K1142</f>
        <v>28133.182399999998</v>
      </c>
      <c r="D30" s="158">
        <f t="shared" si="0"/>
        <v>33855.47170016</v>
      </c>
      <c r="E30" s="169">
        <f>D30*100%/D39</f>
        <v>8.8421432326009578E-3</v>
      </c>
    </row>
    <row r="31" spans="1:5" ht="18" customHeight="1" x14ac:dyDescent="0.25">
      <c r="A31" s="180" t="s">
        <v>284</v>
      </c>
      <c r="B31" s="3" t="s">
        <v>285</v>
      </c>
      <c r="C31" s="5">
        <f>P.O!K173+P.O!K431+P.O!K704+P.O!K896+P.O!K1147+P.O!K1320+P.O!K1469+P.O!K1509+P.O!K1744</f>
        <v>88807.883500000011</v>
      </c>
      <c r="D31" s="158">
        <f t="shared" si="0"/>
        <v>106871.40700390001</v>
      </c>
      <c r="E31" s="169">
        <f>D31*100%/D39</f>
        <v>2.7911951620913648E-2</v>
      </c>
    </row>
    <row r="32" spans="1:5" ht="18" customHeight="1" x14ac:dyDescent="0.25">
      <c r="A32" s="180" t="s">
        <v>286</v>
      </c>
      <c r="B32" s="3" t="s">
        <v>102</v>
      </c>
      <c r="C32" s="5">
        <f>P.O!K176+P.O!K436+P.O!K709+P.O!K901+P.O!K1152</f>
        <v>22073.486099999998</v>
      </c>
      <c r="D32" s="158">
        <f t="shared" si="0"/>
        <v>26563.233172739998</v>
      </c>
      <c r="E32" s="169">
        <f>D32*100%/D39</f>
        <v>6.937605670200549E-3</v>
      </c>
    </row>
    <row r="33" spans="1:5" ht="18" customHeight="1" x14ac:dyDescent="0.25">
      <c r="A33" s="180" t="s">
        <v>287</v>
      </c>
      <c r="B33" s="3" t="s">
        <v>288</v>
      </c>
      <c r="C33" s="5">
        <f>P.O!K179+P.O!K443+P.O!K712+P.O!K904+P.O!K1154+P.O!K1323+P.O!K1385+P.O!K1427+P.O!K1441+P.O!K1472+P.O!K1475+P.O!K1490+P.O!K1528+P.O!K1544+P.O!K1749</f>
        <v>329941.66720000003</v>
      </c>
      <c r="D33" s="158">
        <f t="shared" si="0"/>
        <v>397051.80230848002</v>
      </c>
      <c r="E33" s="169">
        <f>D33*100%/D39</f>
        <v>0.10369930562087984</v>
      </c>
    </row>
    <row r="34" spans="1:5" ht="18" customHeight="1" x14ac:dyDescent="0.25">
      <c r="A34" s="180" t="s">
        <v>289</v>
      </c>
      <c r="B34" s="3" t="s">
        <v>140</v>
      </c>
      <c r="C34" s="5">
        <f>P.O!K452+P.O!K1165</f>
        <v>2572.98</v>
      </c>
      <c r="D34" s="158">
        <f t="shared" si="0"/>
        <v>3096.3241319999997</v>
      </c>
      <c r="E34" s="169">
        <f>D34*100%/D39</f>
        <v>8.0867700536493912E-4</v>
      </c>
    </row>
    <row r="35" spans="1:5" ht="18" customHeight="1" x14ac:dyDescent="0.25">
      <c r="A35" s="180" t="s">
        <v>290</v>
      </c>
      <c r="B35" s="3" t="s">
        <v>109</v>
      </c>
      <c r="C35" s="5">
        <f>P.O!K188+P.O!K455+P.O!K913</f>
        <v>5975.8919999999998</v>
      </c>
      <c r="D35" s="158">
        <f t="shared" si="0"/>
        <v>7191.3884327999995</v>
      </c>
      <c r="E35" s="169">
        <f>D35*100%/D39</f>
        <v>1.8781982164433057E-3</v>
      </c>
    </row>
    <row r="36" spans="1:5" ht="18" customHeight="1" x14ac:dyDescent="0.25">
      <c r="A36" s="180" t="s">
        <v>291</v>
      </c>
      <c r="B36" s="3" t="s">
        <v>66</v>
      </c>
      <c r="C36" s="5">
        <f>P.O!K20</f>
        <v>176400</v>
      </c>
      <c r="D36" s="158">
        <f t="shared" si="0"/>
        <v>212279.76</v>
      </c>
      <c r="E36" s="169">
        <f>D36*100%/D39</f>
        <v>5.544179268644734E-2</v>
      </c>
    </row>
    <row r="37" spans="1:5" ht="18" customHeight="1" x14ac:dyDescent="0.25">
      <c r="A37" s="180" t="s">
        <v>292</v>
      </c>
      <c r="B37" s="3" t="s">
        <v>110</v>
      </c>
      <c r="C37" s="5">
        <f>P.O!K190+P.O!K457+P.O!K725+P.O!K915+P.O!K1169+P.O!K1330+P.O!K1391+P.O!K1433+P.O!K1444+P.O!K1486+P.O!K1496+P.O!K1513+P.O!K1522+P.O!K1534+P.O!K1552+P.O!K1752+P.O!K1889</f>
        <v>161669.67939999996</v>
      </c>
      <c r="D37" s="158">
        <f t="shared" si="0"/>
        <v>194553.29218995996</v>
      </c>
      <c r="E37" s="169">
        <f>D37*100%/D39</f>
        <v>5.0812113656344693E-2</v>
      </c>
    </row>
    <row r="38" spans="1:5" ht="18" customHeight="1" thickBot="1" x14ac:dyDescent="0.3">
      <c r="A38" s="181" t="s">
        <v>293</v>
      </c>
      <c r="B38" s="182" t="s">
        <v>71</v>
      </c>
      <c r="C38" s="163">
        <f>P.O!K24+P.O!K38+P.O!K210+P.O!K477+P.O!K745+P.O!K935+P.O!K1193+P.O!K1344+P.O!K1396+P.O!K1438+P.O!K1447+P.O!K1480+P.O!K1493+P.O!K1500+P.O!K1507+P.O!K1532+P.O!K1538</f>
        <v>460222.70100000006</v>
      </c>
      <c r="D38" s="164">
        <f t="shared" si="0"/>
        <v>553831.99838340003</v>
      </c>
      <c r="E38" s="172">
        <f>D38*100%/D39</f>
        <v>0.14464609738344014</v>
      </c>
    </row>
    <row r="39" spans="1:5" ht="20.100000000000001" customHeight="1" thickBot="1" x14ac:dyDescent="0.3">
      <c r="A39" s="357" t="s">
        <v>294</v>
      </c>
      <c r="B39" s="358"/>
      <c r="C39" s="165">
        <f>SUM(C16:C38)</f>
        <v>3181715.2990999995</v>
      </c>
      <c r="D39" s="165">
        <f>SUM(D16:D38)</f>
        <v>3828876.1909369403</v>
      </c>
      <c r="E39" s="166">
        <f>SUM(E16:E38)</f>
        <v>0.99999999999999989</v>
      </c>
    </row>
    <row r="40" spans="1:5" s="129" customFormat="1" ht="8.1" customHeight="1" x14ac:dyDescent="0.25"/>
    <row r="41" spans="1:5" ht="30" customHeight="1" x14ac:dyDescent="0.25">
      <c r="A41" s="355" t="s">
        <v>295</v>
      </c>
      <c r="B41" s="356"/>
      <c r="C41" s="356"/>
      <c r="D41" s="356"/>
      <c r="E41" s="356"/>
    </row>
    <row r="42" spans="1:5" ht="15.75" thickBot="1" x14ac:dyDescent="0.3"/>
    <row r="43" spans="1:5" ht="16.5" thickBot="1" x14ac:dyDescent="0.3">
      <c r="A43" s="359" t="s">
        <v>1670</v>
      </c>
      <c r="B43" s="360"/>
      <c r="C43" s="360"/>
      <c r="D43" s="360"/>
      <c r="E43" s="361"/>
    </row>
  </sheetData>
  <mergeCells count="20">
    <mergeCell ref="A1:C1"/>
    <mergeCell ref="A2:C2"/>
    <mergeCell ref="A4:C4"/>
    <mergeCell ref="A5:C5"/>
    <mergeCell ref="A7:C7"/>
    <mergeCell ref="D1:E1"/>
    <mergeCell ref="D2:E2"/>
    <mergeCell ref="D4:E4"/>
    <mergeCell ref="D5:E5"/>
    <mergeCell ref="D7:E7"/>
    <mergeCell ref="A41:E41"/>
    <mergeCell ref="D11:E11"/>
    <mergeCell ref="A39:B39"/>
    <mergeCell ref="A43:E43"/>
    <mergeCell ref="A8:C8"/>
    <mergeCell ref="A13:E13"/>
    <mergeCell ref="D8:E8"/>
    <mergeCell ref="D10:E10"/>
    <mergeCell ref="A10:B10"/>
    <mergeCell ref="A11:B11"/>
  </mergeCells>
  <pageMargins left="0.51181102362204722" right="0.51181102362204722" top="1.5748031496062993" bottom="0.59055118110236227" header="1.4960629921259843" footer="0.51181102362204722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opLeftCell="A31" zoomScaleNormal="100" workbookViewId="0">
      <selection activeCell="A66" sqref="A66:R66"/>
    </sheetView>
  </sheetViews>
  <sheetFormatPr defaultColWidth="16" defaultRowHeight="15" x14ac:dyDescent="0.25"/>
  <cols>
    <col min="1" max="1" width="6.140625" style="193" customWidth="1"/>
    <col min="2" max="2" width="29.7109375" style="193" customWidth="1"/>
    <col min="3" max="4" width="16.7109375" style="193" customWidth="1"/>
    <col min="5" max="6" width="14.7109375" style="193" customWidth="1"/>
    <col min="7" max="7" width="16.140625" style="193" customWidth="1"/>
    <col min="8" max="8" width="16" style="193" customWidth="1"/>
    <col min="9" max="18" width="16.28515625" style="193" customWidth="1"/>
    <col min="19" max="16384" width="16" style="193"/>
  </cols>
  <sheetData>
    <row r="1" spans="1:19" ht="15" customHeight="1" x14ac:dyDescent="0.25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1"/>
      <c r="K1" s="386" t="s">
        <v>1633</v>
      </c>
      <c r="L1" s="387"/>
      <c r="M1" s="387"/>
      <c r="N1" s="387"/>
      <c r="O1" s="387"/>
      <c r="P1" s="387"/>
      <c r="Q1" s="387"/>
      <c r="R1" s="388"/>
    </row>
    <row r="2" spans="1:19" ht="15" customHeight="1" thickBot="1" x14ac:dyDescent="0.3">
      <c r="A2" s="376" t="s">
        <v>3</v>
      </c>
      <c r="B2" s="377"/>
      <c r="C2" s="377"/>
      <c r="D2" s="377"/>
      <c r="E2" s="377"/>
      <c r="F2" s="377"/>
      <c r="G2" s="377"/>
      <c r="H2" s="377"/>
      <c r="I2" s="377"/>
      <c r="J2" s="378"/>
      <c r="K2" s="376">
        <v>14</v>
      </c>
      <c r="L2" s="377"/>
      <c r="M2" s="377"/>
      <c r="N2" s="377"/>
      <c r="O2" s="377"/>
      <c r="P2" s="377"/>
      <c r="Q2" s="377"/>
      <c r="R2" s="378"/>
    </row>
    <row r="3" spans="1:19" ht="8.1" customHeight="1" thickBot="1" x14ac:dyDescent="0.3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</row>
    <row r="4" spans="1:19" ht="15" customHeight="1" x14ac:dyDescent="0.25">
      <c r="A4" s="379" t="s">
        <v>4</v>
      </c>
      <c r="B4" s="380"/>
      <c r="C4" s="380"/>
      <c r="D4" s="380"/>
      <c r="E4" s="380"/>
      <c r="F4" s="380"/>
      <c r="G4" s="380"/>
      <c r="H4" s="380"/>
      <c r="I4" s="380"/>
      <c r="J4" s="381"/>
      <c r="K4" s="379" t="s">
        <v>1634</v>
      </c>
      <c r="L4" s="380"/>
      <c r="M4" s="380"/>
      <c r="N4" s="380"/>
      <c r="O4" s="380"/>
      <c r="P4" s="380"/>
      <c r="Q4" s="380"/>
      <c r="R4" s="381"/>
    </row>
    <row r="5" spans="1:19" ht="15" customHeight="1" thickBot="1" x14ac:dyDescent="0.3">
      <c r="A5" s="376" t="s">
        <v>6</v>
      </c>
      <c r="B5" s="377"/>
      <c r="C5" s="377"/>
      <c r="D5" s="377"/>
      <c r="E5" s="377"/>
      <c r="F5" s="377"/>
      <c r="G5" s="377"/>
      <c r="H5" s="377"/>
      <c r="I5" s="377"/>
      <c r="J5" s="378"/>
      <c r="K5" s="376" t="s">
        <v>1666</v>
      </c>
      <c r="L5" s="377"/>
      <c r="M5" s="377"/>
      <c r="N5" s="377"/>
      <c r="O5" s="377"/>
      <c r="P5" s="377"/>
      <c r="Q5" s="377"/>
      <c r="R5" s="378"/>
    </row>
    <row r="6" spans="1:19" ht="8.1" customHeight="1" thickBot="1" x14ac:dyDescent="0.3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</row>
    <row r="7" spans="1:19" ht="15" customHeight="1" x14ac:dyDescent="0.25">
      <c r="A7" s="379" t="s">
        <v>1635</v>
      </c>
      <c r="B7" s="380"/>
      <c r="C7" s="380"/>
      <c r="D7" s="380"/>
      <c r="E7" s="380"/>
      <c r="F7" s="380"/>
      <c r="G7" s="380"/>
      <c r="H7" s="380"/>
      <c r="I7" s="380"/>
      <c r="J7" s="381"/>
      <c r="K7" s="379" t="s">
        <v>13</v>
      </c>
      <c r="L7" s="380"/>
      <c r="M7" s="380"/>
      <c r="N7" s="380"/>
      <c r="O7" s="380"/>
      <c r="P7" s="380"/>
      <c r="Q7" s="380"/>
      <c r="R7" s="381"/>
    </row>
    <row r="8" spans="1:19" ht="15" customHeight="1" thickBot="1" x14ac:dyDescent="0.3">
      <c r="A8" s="382" t="s">
        <v>7</v>
      </c>
      <c r="B8" s="383"/>
      <c r="C8" s="383"/>
      <c r="D8" s="383"/>
      <c r="E8" s="383"/>
      <c r="F8" s="383"/>
      <c r="G8" s="383"/>
      <c r="H8" s="383"/>
      <c r="I8" s="383"/>
      <c r="J8" s="384"/>
      <c r="K8" s="385">
        <v>45253</v>
      </c>
      <c r="L8" s="377"/>
      <c r="M8" s="377"/>
      <c r="N8" s="377"/>
      <c r="O8" s="377"/>
      <c r="P8" s="377"/>
      <c r="Q8" s="377"/>
      <c r="R8" s="378"/>
    </row>
    <row r="9" spans="1:19" ht="8.1" customHeight="1" thickBot="1" x14ac:dyDescent="0.3">
      <c r="A9" s="242" t="s">
        <v>2</v>
      </c>
      <c r="B9" s="267"/>
      <c r="C9" s="242" t="s">
        <v>2</v>
      </c>
      <c r="D9" s="242"/>
      <c r="E9" s="242" t="s">
        <v>2</v>
      </c>
      <c r="F9" s="242" t="s">
        <v>2</v>
      </c>
      <c r="G9" s="242" t="s">
        <v>2</v>
      </c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</row>
    <row r="10" spans="1:19" s="198" customFormat="1" ht="24.75" customHeight="1" thickBot="1" x14ac:dyDescent="0.3">
      <c r="A10" s="318" t="s">
        <v>1636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3"/>
      <c r="S10" s="202"/>
    </row>
    <row r="11" spans="1:19" s="198" customFormat="1" ht="15" customHeight="1" thickBot="1" x14ac:dyDescent="0.3">
      <c r="A11" s="374" t="s">
        <v>1637</v>
      </c>
      <c r="B11" s="374" t="s">
        <v>1638</v>
      </c>
      <c r="C11" s="289" t="s">
        <v>1668</v>
      </c>
      <c r="D11" s="288" t="s">
        <v>1664</v>
      </c>
      <c r="E11" s="268">
        <v>1</v>
      </c>
      <c r="F11" s="268">
        <v>2</v>
      </c>
      <c r="G11" s="269">
        <v>3</v>
      </c>
      <c r="H11" s="268">
        <v>4</v>
      </c>
      <c r="I11" s="268">
        <v>5</v>
      </c>
      <c r="J11" s="268">
        <v>6</v>
      </c>
      <c r="K11" s="268">
        <v>7</v>
      </c>
      <c r="L11" s="268">
        <v>8</v>
      </c>
      <c r="M11" s="268">
        <v>9</v>
      </c>
      <c r="N11" s="268">
        <v>10</v>
      </c>
      <c r="O11" s="268">
        <v>11</v>
      </c>
      <c r="P11" s="269">
        <v>12</v>
      </c>
      <c r="Q11" s="268">
        <v>13</v>
      </c>
      <c r="R11" s="268">
        <v>14</v>
      </c>
      <c r="S11" s="202"/>
    </row>
    <row r="12" spans="1:19" s="198" customFormat="1" ht="20.100000000000001" customHeight="1" thickBot="1" x14ac:dyDescent="0.3">
      <c r="A12" s="375"/>
      <c r="B12" s="375"/>
      <c r="C12" s="290">
        <f>P.O!K1894</f>
        <v>3828876.1909369398</v>
      </c>
      <c r="D12" s="288" t="s">
        <v>1665</v>
      </c>
      <c r="E12" s="270" t="s">
        <v>1639</v>
      </c>
      <c r="F12" s="271" t="s">
        <v>1640</v>
      </c>
      <c r="G12" s="269" t="s">
        <v>1641</v>
      </c>
      <c r="H12" s="271" t="s">
        <v>1642</v>
      </c>
      <c r="I12" s="270" t="s">
        <v>1643</v>
      </c>
      <c r="J12" s="271" t="s">
        <v>1644</v>
      </c>
      <c r="K12" s="269" t="s">
        <v>1645</v>
      </c>
      <c r="L12" s="271" t="s">
        <v>1646</v>
      </c>
      <c r="M12" s="269" t="s">
        <v>1647</v>
      </c>
      <c r="N12" s="271" t="s">
        <v>1648</v>
      </c>
      <c r="O12" s="269" t="s">
        <v>1649</v>
      </c>
      <c r="P12" s="271" t="s">
        <v>1650</v>
      </c>
      <c r="Q12" s="269" t="s">
        <v>1651</v>
      </c>
      <c r="R12" s="271" t="s">
        <v>1652</v>
      </c>
      <c r="S12" s="202"/>
    </row>
    <row r="13" spans="1:19" s="198" customFormat="1" ht="15" customHeight="1" x14ac:dyDescent="0.25">
      <c r="A13" s="366" t="s">
        <v>260</v>
      </c>
      <c r="B13" s="368" t="s">
        <v>261</v>
      </c>
      <c r="C13" s="272">
        <f>C14*100%/C14</f>
        <v>1</v>
      </c>
      <c r="D13" s="364" t="s">
        <v>1667</v>
      </c>
      <c r="E13" s="273">
        <v>0.65</v>
      </c>
      <c r="F13" s="274">
        <v>0.25</v>
      </c>
      <c r="G13" s="273">
        <v>0.1</v>
      </c>
      <c r="H13" s="279">
        <v>0</v>
      </c>
      <c r="I13" s="280">
        <v>0</v>
      </c>
      <c r="J13" s="279">
        <v>0</v>
      </c>
      <c r="K13" s="280">
        <v>0</v>
      </c>
      <c r="L13" s="279">
        <v>0</v>
      </c>
      <c r="M13" s="280">
        <v>0</v>
      </c>
      <c r="N13" s="279">
        <v>0</v>
      </c>
      <c r="O13" s="280">
        <v>0</v>
      </c>
      <c r="P13" s="279">
        <v>0</v>
      </c>
      <c r="Q13" s="280">
        <v>0</v>
      </c>
      <c r="R13" s="279">
        <v>0</v>
      </c>
      <c r="S13" s="202"/>
    </row>
    <row r="14" spans="1:19" s="198" customFormat="1" ht="15" customHeight="1" thickBot="1" x14ac:dyDescent="0.3">
      <c r="A14" s="367"/>
      <c r="B14" s="369"/>
      <c r="C14" s="275">
        <f>'SOMA DOS SERV'!D16</f>
        <v>170337.81106738001</v>
      </c>
      <c r="D14" s="365"/>
      <c r="E14" s="276">
        <f>C14*E13</f>
        <v>110719.57719379701</v>
      </c>
      <c r="F14" s="277">
        <f>C14*F13</f>
        <v>42584.452766845003</v>
      </c>
      <c r="G14" s="276">
        <f>C14*G13</f>
        <v>17033.781106738003</v>
      </c>
      <c r="H14" s="281">
        <f>C14*H13</f>
        <v>0</v>
      </c>
      <c r="I14" s="282">
        <f>C14*I13</f>
        <v>0</v>
      </c>
      <c r="J14" s="281">
        <f>C14*J13</f>
        <v>0</v>
      </c>
      <c r="K14" s="282">
        <f>C14*K13</f>
        <v>0</v>
      </c>
      <c r="L14" s="281">
        <f>C14*L13</f>
        <v>0</v>
      </c>
      <c r="M14" s="282">
        <f>C14*M13</f>
        <v>0</v>
      </c>
      <c r="N14" s="281">
        <f>C14*N13</f>
        <v>0</v>
      </c>
      <c r="O14" s="282">
        <f>C14*O13</f>
        <v>0</v>
      </c>
      <c r="P14" s="281">
        <f>C14*P13</f>
        <v>0</v>
      </c>
      <c r="Q14" s="282">
        <f>C14*Q13</f>
        <v>0</v>
      </c>
      <c r="R14" s="281">
        <f>C14*R13</f>
        <v>0</v>
      </c>
      <c r="S14" s="278">
        <f>C14-E14-F14-G14-H14-I14-J14-K14-L14-M14-N14-O14-P14-Q14-R14</f>
        <v>-7.2759576141834259E-12</v>
      </c>
    </row>
    <row r="15" spans="1:19" s="198" customFormat="1" ht="15" customHeight="1" x14ac:dyDescent="0.25">
      <c r="A15" s="371" t="s">
        <v>262</v>
      </c>
      <c r="B15" s="368" t="s">
        <v>75</v>
      </c>
      <c r="C15" s="272">
        <f>C16*100%/C16</f>
        <v>1</v>
      </c>
      <c r="D15" s="364" t="s">
        <v>1667</v>
      </c>
      <c r="E15" s="273">
        <v>0.10340000000000001</v>
      </c>
      <c r="F15" s="274">
        <v>8.3199999999999996E-2</v>
      </c>
      <c r="G15" s="273">
        <v>8.3000000000000004E-2</v>
      </c>
      <c r="H15" s="274">
        <v>8.3500000000000005E-2</v>
      </c>
      <c r="I15" s="273">
        <v>8.3500000000000005E-2</v>
      </c>
      <c r="J15" s="274">
        <v>8.3400000000000002E-2</v>
      </c>
      <c r="K15" s="273">
        <v>8.4000000000000005E-2</v>
      </c>
      <c r="L15" s="274">
        <v>8.3000000000000004E-2</v>
      </c>
      <c r="M15" s="273">
        <v>8.3500000000000005E-2</v>
      </c>
      <c r="N15" s="274">
        <v>8.3500000000000005E-2</v>
      </c>
      <c r="O15" s="273">
        <v>4.2500000000000003E-2</v>
      </c>
      <c r="P15" s="274">
        <v>4.3499999999999997E-2</v>
      </c>
      <c r="Q15" s="273">
        <v>0.04</v>
      </c>
      <c r="R15" s="274">
        <v>0.02</v>
      </c>
      <c r="S15" s="278"/>
    </row>
    <row r="16" spans="1:19" s="198" customFormat="1" ht="15" customHeight="1" thickBot="1" x14ac:dyDescent="0.3">
      <c r="A16" s="367"/>
      <c r="B16" s="369"/>
      <c r="C16" s="275">
        <f>'SOMA DOS SERV'!D17</f>
        <v>6445.1143635999997</v>
      </c>
      <c r="D16" s="365"/>
      <c r="E16" s="276">
        <f>C16*E15</f>
        <v>666.42482519624002</v>
      </c>
      <c r="F16" s="277">
        <f>C16*F15</f>
        <v>536.23351505151993</v>
      </c>
      <c r="G16" s="276">
        <f>C16*G15</f>
        <v>534.94449217880003</v>
      </c>
      <c r="H16" s="277">
        <f>C16*H15</f>
        <v>538.1670493606</v>
      </c>
      <c r="I16" s="276">
        <f>C16*I15</f>
        <v>538.1670493606</v>
      </c>
      <c r="J16" s="277">
        <f>C16*J15</f>
        <v>537.52253792423994</v>
      </c>
      <c r="K16" s="276">
        <f>C16*K15</f>
        <v>541.38960654239997</v>
      </c>
      <c r="L16" s="277">
        <f>C16*L15</f>
        <v>534.94449217880003</v>
      </c>
      <c r="M16" s="276">
        <f>C16*M15</f>
        <v>538.1670493606</v>
      </c>
      <c r="N16" s="277">
        <f>C16*N15</f>
        <v>538.1670493606</v>
      </c>
      <c r="O16" s="276">
        <f>C16*O15</f>
        <v>273.91736045300001</v>
      </c>
      <c r="P16" s="277">
        <f>C16*P15</f>
        <v>280.36247481659996</v>
      </c>
      <c r="Q16" s="276">
        <f>C16*Q15</f>
        <v>257.80457454399999</v>
      </c>
      <c r="R16" s="277">
        <f>C16*R15</f>
        <v>128.902287272</v>
      </c>
      <c r="S16" s="278">
        <f>C16-E16-F16-G16-H16-I16-J16-K16-L16-M16-N16-O16-P16-Q16-R16</f>
        <v>0</v>
      </c>
    </row>
    <row r="17" spans="1:19" s="198" customFormat="1" ht="15" customHeight="1" x14ac:dyDescent="0.25">
      <c r="A17" s="366" t="s">
        <v>263</v>
      </c>
      <c r="B17" s="368" t="s">
        <v>77</v>
      </c>
      <c r="C17" s="272">
        <f>C18*100%/C18</f>
        <v>1</v>
      </c>
      <c r="D17" s="364" t="s">
        <v>1667</v>
      </c>
      <c r="E17" s="273">
        <v>0.4</v>
      </c>
      <c r="F17" s="274">
        <v>0.36</v>
      </c>
      <c r="G17" s="273">
        <v>0.24</v>
      </c>
      <c r="H17" s="279">
        <v>0</v>
      </c>
      <c r="I17" s="280">
        <v>0</v>
      </c>
      <c r="J17" s="279">
        <v>0</v>
      </c>
      <c r="K17" s="280">
        <v>0</v>
      </c>
      <c r="L17" s="279">
        <v>0</v>
      </c>
      <c r="M17" s="280">
        <v>0</v>
      </c>
      <c r="N17" s="279">
        <v>0</v>
      </c>
      <c r="O17" s="280">
        <v>0</v>
      </c>
      <c r="P17" s="279">
        <v>0</v>
      </c>
      <c r="Q17" s="280">
        <v>0</v>
      </c>
      <c r="R17" s="279">
        <v>0</v>
      </c>
      <c r="S17" s="202"/>
    </row>
    <row r="18" spans="1:19" s="198" customFormat="1" ht="15" customHeight="1" thickBot="1" x14ac:dyDescent="0.3">
      <c r="A18" s="367"/>
      <c r="B18" s="369"/>
      <c r="C18" s="275">
        <f>'SOMA DOS SERV'!D18</f>
        <v>137539.21759511999</v>
      </c>
      <c r="D18" s="365"/>
      <c r="E18" s="276">
        <f>C18*E17</f>
        <v>55015.687038047996</v>
      </c>
      <c r="F18" s="277">
        <f>C18*F17</f>
        <v>49514.118334243198</v>
      </c>
      <c r="G18" s="276">
        <f>C18*G17</f>
        <v>33009.412222828796</v>
      </c>
      <c r="H18" s="281">
        <f>C18*H17</f>
        <v>0</v>
      </c>
      <c r="I18" s="282">
        <f>C18*I17</f>
        <v>0</v>
      </c>
      <c r="J18" s="281">
        <f>C18*J17</f>
        <v>0</v>
      </c>
      <c r="K18" s="282">
        <f>C18*K17</f>
        <v>0</v>
      </c>
      <c r="L18" s="281">
        <f>C18*L17</f>
        <v>0</v>
      </c>
      <c r="M18" s="282">
        <f>C18*M17</f>
        <v>0</v>
      </c>
      <c r="N18" s="281">
        <f>C18*N17</f>
        <v>0</v>
      </c>
      <c r="O18" s="282">
        <f>C18*O17</f>
        <v>0</v>
      </c>
      <c r="P18" s="281">
        <f>C18*P17</f>
        <v>0</v>
      </c>
      <c r="Q18" s="282">
        <f>C18*Q17</f>
        <v>0</v>
      </c>
      <c r="R18" s="281">
        <f>C18*R17</f>
        <v>0</v>
      </c>
      <c r="S18" s="278">
        <f>C18-E18-F18-G18-H18-I18-J18-K18-L18-M18-N18-O18-P18-Q18-R18</f>
        <v>0</v>
      </c>
    </row>
    <row r="19" spans="1:19" s="198" customFormat="1" ht="15" customHeight="1" x14ac:dyDescent="0.25">
      <c r="A19" s="366" t="s">
        <v>264</v>
      </c>
      <c r="B19" s="368" t="s">
        <v>265</v>
      </c>
      <c r="C19" s="272">
        <f>C20*100%/C20</f>
        <v>1</v>
      </c>
      <c r="D19" s="364" t="s">
        <v>1667</v>
      </c>
      <c r="E19" s="295">
        <v>0.25</v>
      </c>
      <c r="F19" s="292">
        <v>0.25</v>
      </c>
      <c r="G19" s="291">
        <v>0.25</v>
      </c>
      <c r="H19" s="292">
        <v>0.25</v>
      </c>
      <c r="I19" s="280">
        <v>0</v>
      </c>
      <c r="J19" s="279">
        <v>0</v>
      </c>
      <c r="K19" s="280">
        <v>0</v>
      </c>
      <c r="L19" s="279">
        <v>0</v>
      </c>
      <c r="M19" s="280">
        <v>0</v>
      </c>
      <c r="N19" s="279">
        <v>0</v>
      </c>
      <c r="O19" s="280">
        <v>0</v>
      </c>
      <c r="P19" s="279">
        <v>0</v>
      </c>
      <c r="Q19" s="280">
        <v>0</v>
      </c>
      <c r="R19" s="279">
        <v>0</v>
      </c>
      <c r="S19" s="278"/>
    </row>
    <row r="20" spans="1:19" s="198" customFormat="1" ht="15" customHeight="1" thickBot="1" x14ac:dyDescent="0.3">
      <c r="A20" s="367"/>
      <c r="B20" s="369"/>
      <c r="C20" s="275">
        <f>'SOMA DOS SERV'!D19</f>
        <v>166426.00244402001</v>
      </c>
      <c r="D20" s="365"/>
      <c r="E20" s="296">
        <f>C20*E19</f>
        <v>41606.500611005002</v>
      </c>
      <c r="F20" s="294">
        <f>C20*F19</f>
        <v>41606.500611005002</v>
      </c>
      <c r="G20" s="293">
        <f>C20*G19</f>
        <v>41606.500611005002</v>
      </c>
      <c r="H20" s="294">
        <f>C20*H19</f>
        <v>41606.500611005002</v>
      </c>
      <c r="I20" s="282">
        <f>C20*I19</f>
        <v>0</v>
      </c>
      <c r="J20" s="281">
        <f>C20*J19</f>
        <v>0</v>
      </c>
      <c r="K20" s="282">
        <f>C20*K19</f>
        <v>0</v>
      </c>
      <c r="L20" s="281">
        <f>C20*L19</f>
        <v>0</v>
      </c>
      <c r="M20" s="282">
        <f>C20*M19</f>
        <v>0</v>
      </c>
      <c r="N20" s="281">
        <f>C20*N19</f>
        <v>0</v>
      </c>
      <c r="O20" s="282">
        <f>C20*O19</f>
        <v>0</v>
      </c>
      <c r="P20" s="281">
        <f>C20*P19</f>
        <v>0</v>
      </c>
      <c r="Q20" s="282">
        <f>C20*Q19</f>
        <v>0</v>
      </c>
      <c r="R20" s="281">
        <f>C20*R19</f>
        <v>0</v>
      </c>
      <c r="S20" s="278">
        <f>C20-E20-F20-G20-H20-I20-J20-K20-L20-M20-N20-O20-P20-Q20-R20</f>
        <v>0</v>
      </c>
    </row>
    <row r="21" spans="1:19" s="198" customFormat="1" ht="15" customHeight="1" x14ac:dyDescent="0.25">
      <c r="A21" s="366" t="s">
        <v>266</v>
      </c>
      <c r="B21" s="368" t="s">
        <v>85</v>
      </c>
      <c r="C21" s="272">
        <f>C22*100%/C22</f>
        <v>1</v>
      </c>
      <c r="D21" s="364" t="s">
        <v>1667</v>
      </c>
      <c r="E21" s="297">
        <v>0</v>
      </c>
      <c r="F21" s="274">
        <v>0.25</v>
      </c>
      <c r="G21" s="273">
        <v>0.25</v>
      </c>
      <c r="H21" s="274">
        <v>0.2</v>
      </c>
      <c r="I21" s="273">
        <v>0.2</v>
      </c>
      <c r="J21" s="274">
        <v>0.1</v>
      </c>
      <c r="K21" s="280">
        <v>0</v>
      </c>
      <c r="L21" s="279">
        <v>0</v>
      </c>
      <c r="M21" s="280">
        <v>0</v>
      </c>
      <c r="N21" s="279">
        <v>0</v>
      </c>
      <c r="O21" s="280">
        <v>0</v>
      </c>
      <c r="P21" s="279">
        <v>0</v>
      </c>
      <c r="Q21" s="280">
        <v>0</v>
      </c>
      <c r="R21" s="279">
        <v>0</v>
      </c>
      <c r="S21" s="278"/>
    </row>
    <row r="22" spans="1:19" s="198" customFormat="1" ht="15" customHeight="1" thickBot="1" x14ac:dyDescent="0.3">
      <c r="A22" s="367"/>
      <c r="B22" s="369"/>
      <c r="C22" s="275">
        <f>'SOMA DOS SERV'!D20</f>
        <v>404482.61186454003</v>
      </c>
      <c r="D22" s="365"/>
      <c r="E22" s="298">
        <f>C22*E21</f>
        <v>0</v>
      </c>
      <c r="F22" s="277">
        <f>C22*F21</f>
        <v>101120.65296613501</v>
      </c>
      <c r="G22" s="276">
        <f>C22*G21</f>
        <v>101120.65296613501</v>
      </c>
      <c r="H22" s="277">
        <f>C22*H21</f>
        <v>80896.522372908017</v>
      </c>
      <c r="I22" s="276">
        <f>C22*I21</f>
        <v>80896.522372908017</v>
      </c>
      <c r="J22" s="277">
        <f>C22*J21</f>
        <v>40448.261186454009</v>
      </c>
      <c r="K22" s="282">
        <f>C22*K21</f>
        <v>0</v>
      </c>
      <c r="L22" s="281">
        <f>C22*L21</f>
        <v>0</v>
      </c>
      <c r="M22" s="282">
        <f>C22*M21</f>
        <v>0</v>
      </c>
      <c r="N22" s="281">
        <f>C22*N21</f>
        <v>0</v>
      </c>
      <c r="O22" s="282">
        <f>C22*O21</f>
        <v>0</v>
      </c>
      <c r="P22" s="281">
        <f>C22*P21</f>
        <v>0</v>
      </c>
      <c r="Q22" s="282">
        <f>C22*Q21</f>
        <v>0</v>
      </c>
      <c r="R22" s="281">
        <f>C22*R21</f>
        <v>0</v>
      </c>
      <c r="S22" s="278">
        <f>C22-E22-F22-G22-H22-I22-J22-K22-L22-M22-N22-O22-P22-Q22-R22</f>
        <v>-2.9103830456733704E-11</v>
      </c>
    </row>
    <row r="23" spans="1:19" s="198" customFormat="1" ht="15" customHeight="1" x14ac:dyDescent="0.25">
      <c r="A23" s="366" t="s">
        <v>267</v>
      </c>
      <c r="B23" s="368" t="s">
        <v>1653</v>
      </c>
      <c r="C23" s="272">
        <f>C24*100%/C24</f>
        <v>1</v>
      </c>
      <c r="D23" s="364" t="s">
        <v>1667</v>
      </c>
      <c r="E23" s="280">
        <v>0</v>
      </c>
      <c r="F23" s="279">
        <v>0</v>
      </c>
      <c r="G23" s="273">
        <v>0.1</v>
      </c>
      <c r="H23" s="274">
        <v>0.15</v>
      </c>
      <c r="I23" s="273">
        <v>0.15</v>
      </c>
      <c r="J23" s="274">
        <v>0.15</v>
      </c>
      <c r="K23" s="273">
        <v>0.15</v>
      </c>
      <c r="L23" s="274">
        <v>0.15</v>
      </c>
      <c r="M23" s="280">
        <v>0</v>
      </c>
      <c r="N23" s="279">
        <v>0</v>
      </c>
      <c r="O23" s="280">
        <v>0</v>
      </c>
      <c r="P23" s="279">
        <v>0</v>
      </c>
      <c r="Q23" s="273">
        <v>0.1</v>
      </c>
      <c r="R23" s="274">
        <v>0.05</v>
      </c>
      <c r="S23" s="278"/>
    </row>
    <row r="24" spans="1:19" s="198" customFormat="1" ht="15" customHeight="1" thickBot="1" x14ac:dyDescent="0.3">
      <c r="A24" s="367"/>
      <c r="B24" s="369"/>
      <c r="C24" s="275">
        <f>'SOMA DOS SERV'!D21</f>
        <v>424806.60016256</v>
      </c>
      <c r="D24" s="365"/>
      <c r="E24" s="282">
        <f>C24*E23</f>
        <v>0</v>
      </c>
      <c r="F24" s="281">
        <f>C24*F23</f>
        <v>0</v>
      </c>
      <c r="G24" s="276">
        <f>C24*G23</f>
        <v>42480.660016256006</v>
      </c>
      <c r="H24" s="277">
        <f>C24*H23</f>
        <v>63720.990024383995</v>
      </c>
      <c r="I24" s="276">
        <f>C24*I23</f>
        <v>63720.990024383995</v>
      </c>
      <c r="J24" s="277">
        <f>C24*J23</f>
        <v>63720.990024383995</v>
      </c>
      <c r="K24" s="276">
        <f>C24*K23</f>
        <v>63720.990024383995</v>
      </c>
      <c r="L24" s="277">
        <f>C24*L23</f>
        <v>63720.990024383995</v>
      </c>
      <c r="M24" s="282">
        <f>C24*M23</f>
        <v>0</v>
      </c>
      <c r="N24" s="281">
        <f>C24*N23</f>
        <v>0</v>
      </c>
      <c r="O24" s="282">
        <f>C24*O23</f>
        <v>0</v>
      </c>
      <c r="P24" s="281">
        <f>C24*P23</f>
        <v>0</v>
      </c>
      <c r="Q24" s="276">
        <f>C24*Q23</f>
        <v>42480.660016256006</v>
      </c>
      <c r="R24" s="277">
        <f>C24*R23</f>
        <v>21240.330008128003</v>
      </c>
      <c r="S24" s="278">
        <f>C24-E24-F24-G24-H24-I24-J24-K24-L24-M24-N24-O24-P24-Q24-R24</f>
        <v>0</v>
      </c>
    </row>
    <row r="25" spans="1:19" s="198" customFormat="1" ht="15" customHeight="1" x14ac:dyDescent="0.25">
      <c r="A25" s="366" t="s">
        <v>269</v>
      </c>
      <c r="B25" s="368" t="s">
        <v>1654</v>
      </c>
      <c r="C25" s="272">
        <f>C26*100%/C26</f>
        <v>1</v>
      </c>
      <c r="D25" s="364" t="s">
        <v>1667</v>
      </c>
      <c r="E25" s="280">
        <v>0</v>
      </c>
      <c r="F25" s="279">
        <v>0</v>
      </c>
      <c r="G25" s="273">
        <v>0.1</v>
      </c>
      <c r="H25" s="274">
        <v>0.15</v>
      </c>
      <c r="I25" s="273">
        <v>0.15</v>
      </c>
      <c r="J25" s="274">
        <v>0.15</v>
      </c>
      <c r="K25" s="273">
        <v>0.15</v>
      </c>
      <c r="L25" s="274">
        <v>0.15</v>
      </c>
      <c r="M25" s="280">
        <v>0</v>
      </c>
      <c r="N25" s="279">
        <v>0</v>
      </c>
      <c r="O25" s="280">
        <v>0</v>
      </c>
      <c r="P25" s="279">
        <v>0</v>
      </c>
      <c r="Q25" s="273">
        <v>0.1</v>
      </c>
      <c r="R25" s="274">
        <v>0.05</v>
      </c>
      <c r="S25" s="278"/>
    </row>
    <row r="26" spans="1:19" s="198" customFormat="1" ht="15" customHeight="1" thickBot="1" x14ac:dyDescent="0.3">
      <c r="A26" s="367"/>
      <c r="B26" s="369"/>
      <c r="C26" s="275">
        <f>'SOMA DOS SERV'!D22</f>
        <v>234970.58855864001</v>
      </c>
      <c r="D26" s="365"/>
      <c r="E26" s="282">
        <f>C26*E25</f>
        <v>0</v>
      </c>
      <c r="F26" s="281">
        <f>C26*F25</f>
        <v>0</v>
      </c>
      <c r="G26" s="276">
        <f>C26*G25</f>
        <v>23497.058855864001</v>
      </c>
      <c r="H26" s="277">
        <f>C26*H25</f>
        <v>35245.588283796002</v>
      </c>
      <c r="I26" s="276">
        <f>C26*I25</f>
        <v>35245.588283796002</v>
      </c>
      <c r="J26" s="277">
        <f>C26*J25</f>
        <v>35245.588283796002</v>
      </c>
      <c r="K26" s="276">
        <f>C26*K25</f>
        <v>35245.588283796002</v>
      </c>
      <c r="L26" s="277">
        <f>C26*L25</f>
        <v>35245.588283796002</v>
      </c>
      <c r="M26" s="282">
        <f>C26*M25</f>
        <v>0</v>
      </c>
      <c r="N26" s="281">
        <f>C26*N25</f>
        <v>0</v>
      </c>
      <c r="O26" s="282">
        <f>C26*O25</f>
        <v>0</v>
      </c>
      <c r="P26" s="281">
        <f>C26*P25</f>
        <v>0</v>
      </c>
      <c r="Q26" s="276">
        <f>C26*Q25</f>
        <v>23497.058855864001</v>
      </c>
      <c r="R26" s="277">
        <f>C26*R25</f>
        <v>11748.529427932001</v>
      </c>
      <c r="S26" s="278">
        <f>C26-E26-F26-G26-H26-I26-J26-K26-L26-M26-N26-O26-P26-Q26-R26</f>
        <v>-4.3655745685100555E-11</v>
      </c>
    </row>
    <row r="27" spans="1:19" s="198" customFormat="1" ht="15" customHeight="1" x14ac:dyDescent="0.25">
      <c r="A27" s="366" t="s">
        <v>1655</v>
      </c>
      <c r="B27" s="368" t="s">
        <v>1656</v>
      </c>
      <c r="C27" s="272">
        <f>C28*100%/C28</f>
        <v>1</v>
      </c>
      <c r="D27" s="364" t="s">
        <v>1667</v>
      </c>
      <c r="E27" s="280">
        <v>0</v>
      </c>
      <c r="F27" s="279">
        <v>0</v>
      </c>
      <c r="G27" s="280">
        <v>0</v>
      </c>
      <c r="H27" s="279">
        <v>0</v>
      </c>
      <c r="I27" s="280">
        <v>0</v>
      </c>
      <c r="J27" s="274">
        <v>0.5</v>
      </c>
      <c r="K27" s="273">
        <v>0.5</v>
      </c>
      <c r="L27" s="279">
        <v>0</v>
      </c>
      <c r="M27" s="280">
        <v>0</v>
      </c>
      <c r="N27" s="279">
        <v>0</v>
      </c>
      <c r="O27" s="280">
        <v>0</v>
      </c>
      <c r="P27" s="279">
        <v>0</v>
      </c>
      <c r="Q27" s="280">
        <v>0</v>
      </c>
      <c r="R27" s="279">
        <v>0</v>
      </c>
      <c r="S27" s="278"/>
    </row>
    <row r="28" spans="1:19" s="198" customFormat="1" ht="15" customHeight="1" thickBot="1" x14ac:dyDescent="0.3">
      <c r="A28" s="367"/>
      <c r="B28" s="369"/>
      <c r="C28" s="275">
        <f>'SOMA DOS SERV'!D23</f>
        <v>15545.087975999999</v>
      </c>
      <c r="D28" s="365"/>
      <c r="E28" s="282">
        <f>C28*E27</f>
        <v>0</v>
      </c>
      <c r="F28" s="281">
        <f>C28*F27</f>
        <v>0</v>
      </c>
      <c r="G28" s="282">
        <f>C28*G27</f>
        <v>0</v>
      </c>
      <c r="H28" s="281">
        <f>C28*H27</f>
        <v>0</v>
      </c>
      <c r="I28" s="282">
        <f>C28*I27</f>
        <v>0</v>
      </c>
      <c r="J28" s="277">
        <f>C28*J27</f>
        <v>7772.5439879999994</v>
      </c>
      <c r="K28" s="276">
        <f>C28*K27</f>
        <v>7772.5439879999994</v>
      </c>
      <c r="L28" s="281">
        <f>C28*L27</f>
        <v>0</v>
      </c>
      <c r="M28" s="282">
        <f>C28*M27</f>
        <v>0</v>
      </c>
      <c r="N28" s="281">
        <f>C28*N27</f>
        <v>0</v>
      </c>
      <c r="O28" s="282">
        <f>C28*O27</f>
        <v>0</v>
      </c>
      <c r="P28" s="281">
        <f>C28*P27</f>
        <v>0</v>
      </c>
      <c r="Q28" s="282">
        <f>C28*Q27</f>
        <v>0</v>
      </c>
      <c r="R28" s="281">
        <f>C28*R27</f>
        <v>0</v>
      </c>
      <c r="S28" s="278">
        <f>C28-E28-F28-G28-H28-I28-J28-K28-L28-M28-N28-O28-P28-Q28-R28</f>
        <v>0</v>
      </c>
    </row>
    <row r="29" spans="1:19" s="198" customFormat="1" ht="15" customHeight="1" x14ac:dyDescent="0.25">
      <c r="A29" s="366" t="s">
        <v>273</v>
      </c>
      <c r="B29" s="368" t="s">
        <v>1657</v>
      </c>
      <c r="C29" s="272">
        <f>C30*100%/C30</f>
        <v>1</v>
      </c>
      <c r="D29" s="364" t="s">
        <v>1667</v>
      </c>
      <c r="E29" s="280">
        <v>0</v>
      </c>
      <c r="F29" s="274">
        <v>0.1</v>
      </c>
      <c r="G29" s="273">
        <v>0.1</v>
      </c>
      <c r="H29" s="274">
        <v>0.2</v>
      </c>
      <c r="I29" s="273">
        <v>0.2</v>
      </c>
      <c r="J29" s="274">
        <v>0.2</v>
      </c>
      <c r="K29" s="273">
        <v>0.1</v>
      </c>
      <c r="L29" s="274">
        <v>0.1</v>
      </c>
      <c r="M29" s="280">
        <v>0</v>
      </c>
      <c r="N29" s="279">
        <v>0</v>
      </c>
      <c r="O29" s="280">
        <v>0</v>
      </c>
      <c r="P29" s="279">
        <v>0</v>
      </c>
      <c r="Q29" s="280">
        <v>0</v>
      </c>
      <c r="R29" s="279">
        <v>0</v>
      </c>
      <c r="S29" s="278"/>
    </row>
    <row r="30" spans="1:19" s="198" customFormat="1" ht="15" customHeight="1" thickBot="1" x14ac:dyDescent="0.3">
      <c r="A30" s="367"/>
      <c r="B30" s="369"/>
      <c r="C30" s="275">
        <f>'SOMA DOS SERV'!D24</f>
        <v>90479.10376670002</v>
      </c>
      <c r="D30" s="365"/>
      <c r="E30" s="282">
        <f>C30*E29</f>
        <v>0</v>
      </c>
      <c r="F30" s="277">
        <f>C30*F29</f>
        <v>9047.9103766700027</v>
      </c>
      <c r="G30" s="276">
        <f>C30*G29</f>
        <v>9047.9103766700027</v>
      </c>
      <c r="H30" s="277">
        <f>C30*H29</f>
        <v>18095.820753340005</v>
      </c>
      <c r="I30" s="276">
        <f>C30*I29</f>
        <v>18095.820753340005</v>
      </c>
      <c r="J30" s="277">
        <f>C30*J29</f>
        <v>18095.820753340005</v>
      </c>
      <c r="K30" s="276">
        <f>C30*K29</f>
        <v>9047.9103766700027</v>
      </c>
      <c r="L30" s="277">
        <f>C30*L29</f>
        <v>9047.9103766700027</v>
      </c>
      <c r="M30" s="282">
        <f>C30*M29</f>
        <v>0</v>
      </c>
      <c r="N30" s="281">
        <f>C30*N29</f>
        <v>0</v>
      </c>
      <c r="O30" s="282">
        <f>C30*O29</f>
        <v>0</v>
      </c>
      <c r="P30" s="281">
        <f>C30*P29</f>
        <v>0</v>
      </c>
      <c r="Q30" s="282">
        <f>C30*Q29</f>
        <v>0</v>
      </c>
      <c r="R30" s="281">
        <f>C30*R29</f>
        <v>0</v>
      </c>
      <c r="S30" s="278">
        <f>C30-E30-F30-G30-H30-I30-J30-K30-L30-M30-N30-O30-P30-Q30-R30</f>
        <v>0</v>
      </c>
    </row>
    <row r="31" spans="1:19" s="198" customFormat="1" ht="15" customHeight="1" x14ac:dyDescent="0.25">
      <c r="A31" s="366" t="s">
        <v>275</v>
      </c>
      <c r="B31" s="368" t="s">
        <v>95</v>
      </c>
      <c r="C31" s="272">
        <f>C32*100%/C32</f>
        <v>1</v>
      </c>
      <c r="D31" s="364" t="s">
        <v>1667</v>
      </c>
      <c r="E31" s="280">
        <v>0</v>
      </c>
      <c r="F31" s="274">
        <v>0.35</v>
      </c>
      <c r="G31" s="280">
        <v>0</v>
      </c>
      <c r="H31" s="279">
        <v>0</v>
      </c>
      <c r="I31" s="273">
        <v>0.2</v>
      </c>
      <c r="J31" s="274">
        <v>0.25</v>
      </c>
      <c r="K31" s="273">
        <v>0.2</v>
      </c>
      <c r="L31" s="279">
        <v>0</v>
      </c>
      <c r="M31" s="280">
        <v>0</v>
      </c>
      <c r="N31" s="279">
        <v>0</v>
      </c>
      <c r="O31" s="280">
        <v>0</v>
      </c>
      <c r="P31" s="279">
        <v>0</v>
      </c>
      <c r="Q31" s="280">
        <v>0</v>
      </c>
      <c r="R31" s="279">
        <v>0</v>
      </c>
      <c r="S31" s="278"/>
    </row>
    <row r="32" spans="1:19" s="198" customFormat="1" ht="15" customHeight="1" thickBot="1" x14ac:dyDescent="0.3">
      <c r="A32" s="367"/>
      <c r="B32" s="369"/>
      <c r="C32" s="275">
        <f>'SOMA DOS SERV'!D25</f>
        <v>18306.675567399998</v>
      </c>
      <c r="D32" s="365"/>
      <c r="E32" s="282">
        <f>C32*E31</f>
        <v>0</v>
      </c>
      <c r="F32" s="277">
        <f>C32*F31</f>
        <v>6407.3364485899992</v>
      </c>
      <c r="G32" s="282">
        <f>C32*G31</f>
        <v>0</v>
      </c>
      <c r="H32" s="281">
        <f>C32*H31</f>
        <v>0</v>
      </c>
      <c r="I32" s="276">
        <f>C32*I31</f>
        <v>3661.3351134799996</v>
      </c>
      <c r="J32" s="277">
        <f>C32*J31</f>
        <v>4576.6688918499995</v>
      </c>
      <c r="K32" s="276">
        <f>C32*K31</f>
        <v>3661.3351134799996</v>
      </c>
      <c r="L32" s="281">
        <f>C32*L31</f>
        <v>0</v>
      </c>
      <c r="M32" s="282">
        <f>C32*M31</f>
        <v>0</v>
      </c>
      <c r="N32" s="281">
        <f>C32*N31</f>
        <v>0</v>
      </c>
      <c r="O32" s="282">
        <f>C32*O31</f>
        <v>0</v>
      </c>
      <c r="P32" s="281">
        <f>C32*P31</f>
        <v>0</v>
      </c>
      <c r="Q32" s="282">
        <f>C32*Q31</f>
        <v>0</v>
      </c>
      <c r="R32" s="281">
        <f>C32*R31</f>
        <v>0</v>
      </c>
      <c r="S32" s="278">
        <f>C32-E32-F32-G32-H32-I32-J32-K32-L32-M32-N32-O32-P32-Q32-R32</f>
        <v>9.0949470177292824E-13</v>
      </c>
    </row>
    <row r="33" spans="1:19" s="198" customFormat="1" ht="15" customHeight="1" x14ac:dyDescent="0.25">
      <c r="A33" s="366" t="s">
        <v>276</v>
      </c>
      <c r="B33" s="368" t="s">
        <v>277</v>
      </c>
      <c r="C33" s="272">
        <f>C34*100%/C34</f>
        <v>1</v>
      </c>
      <c r="D33" s="364" t="s">
        <v>1667</v>
      </c>
      <c r="E33" s="280">
        <v>0</v>
      </c>
      <c r="F33" s="279">
        <v>0</v>
      </c>
      <c r="G33" s="273">
        <v>0.05</v>
      </c>
      <c r="H33" s="274">
        <v>0.2</v>
      </c>
      <c r="I33" s="273">
        <v>0.2</v>
      </c>
      <c r="J33" s="274">
        <v>0.2</v>
      </c>
      <c r="K33" s="273">
        <v>0.15</v>
      </c>
      <c r="L33" s="274">
        <v>0.1</v>
      </c>
      <c r="M33" s="273">
        <v>0.1</v>
      </c>
      <c r="N33" s="279">
        <v>0</v>
      </c>
      <c r="O33" s="280">
        <v>0</v>
      </c>
      <c r="P33" s="279">
        <v>0</v>
      </c>
      <c r="Q33" s="280">
        <v>0</v>
      </c>
      <c r="R33" s="279">
        <v>0</v>
      </c>
      <c r="S33" s="278"/>
    </row>
    <row r="34" spans="1:19" s="198" customFormat="1" ht="15" customHeight="1" thickBot="1" x14ac:dyDescent="0.3">
      <c r="A34" s="367"/>
      <c r="B34" s="369"/>
      <c r="C34" s="275">
        <f>'SOMA DOS SERV'!D26</f>
        <v>307156.25524100004</v>
      </c>
      <c r="D34" s="365"/>
      <c r="E34" s="282">
        <f>C34*E33</f>
        <v>0</v>
      </c>
      <c r="F34" s="281">
        <f>C34*F33</f>
        <v>0</v>
      </c>
      <c r="G34" s="276">
        <f>C34*G33</f>
        <v>15357.812762050002</v>
      </c>
      <c r="H34" s="277">
        <f>C34*H33</f>
        <v>61431.251048200007</v>
      </c>
      <c r="I34" s="276">
        <f>C34*I33</f>
        <v>61431.251048200007</v>
      </c>
      <c r="J34" s="277">
        <f>C34*J33</f>
        <v>61431.251048200007</v>
      </c>
      <c r="K34" s="276">
        <f>C34*K33</f>
        <v>46073.438286150005</v>
      </c>
      <c r="L34" s="277">
        <f>C34*L33</f>
        <v>30715.625524100004</v>
      </c>
      <c r="M34" s="276">
        <f>C34*M33</f>
        <v>30715.625524100004</v>
      </c>
      <c r="N34" s="281">
        <f>C34*N33</f>
        <v>0</v>
      </c>
      <c r="O34" s="282">
        <f>C34*O33</f>
        <v>0</v>
      </c>
      <c r="P34" s="281">
        <f>C34*P33</f>
        <v>0</v>
      </c>
      <c r="Q34" s="282">
        <f>C34*Q33</f>
        <v>0</v>
      </c>
      <c r="R34" s="281">
        <f>C34*R33</f>
        <v>0</v>
      </c>
      <c r="S34" s="278">
        <f>C34-E34-F34-G34-H34-I34-J34-K34-L34-M34-N34-O34-P34-Q34-R34</f>
        <v>-1.4551915228366852E-11</v>
      </c>
    </row>
    <row r="35" spans="1:19" s="198" customFormat="1" ht="15" customHeight="1" x14ac:dyDescent="0.25">
      <c r="A35" s="366" t="s">
        <v>278</v>
      </c>
      <c r="B35" s="368" t="s">
        <v>96</v>
      </c>
      <c r="C35" s="272">
        <f>C36*100%/C36</f>
        <v>1</v>
      </c>
      <c r="D35" s="364" t="s">
        <v>1667</v>
      </c>
      <c r="E35" s="280">
        <v>0</v>
      </c>
      <c r="F35" s="279">
        <v>0</v>
      </c>
      <c r="G35" s="280">
        <v>0</v>
      </c>
      <c r="H35" s="279">
        <v>0</v>
      </c>
      <c r="I35" s="280">
        <v>0</v>
      </c>
      <c r="J35" s="274">
        <v>0.15</v>
      </c>
      <c r="K35" s="273">
        <v>0.25</v>
      </c>
      <c r="L35" s="274">
        <v>0.25</v>
      </c>
      <c r="M35" s="273">
        <v>0.15</v>
      </c>
      <c r="N35" s="274">
        <v>0.1</v>
      </c>
      <c r="O35" s="273">
        <v>0.1</v>
      </c>
      <c r="P35" s="279">
        <v>0</v>
      </c>
      <c r="Q35" s="280">
        <v>0</v>
      </c>
      <c r="R35" s="279">
        <v>0</v>
      </c>
      <c r="S35" s="278"/>
    </row>
    <row r="36" spans="1:19" s="198" customFormat="1" ht="15" customHeight="1" thickBot="1" x14ac:dyDescent="0.3">
      <c r="A36" s="367"/>
      <c r="B36" s="369"/>
      <c r="C36" s="275">
        <f>'SOMA DOS SERV'!D27</f>
        <v>137734.17176464002</v>
      </c>
      <c r="D36" s="365"/>
      <c r="E36" s="282">
        <f>C36*E35</f>
        <v>0</v>
      </c>
      <c r="F36" s="281">
        <f>C36*F35</f>
        <v>0</v>
      </c>
      <c r="G36" s="282">
        <f>C36*G35</f>
        <v>0</v>
      </c>
      <c r="H36" s="281">
        <f>C36*H35</f>
        <v>0</v>
      </c>
      <c r="I36" s="282">
        <f>C36*I35</f>
        <v>0</v>
      </c>
      <c r="J36" s="277">
        <f>C36*J35</f>
        <v>20660.125764696004</v>
      </c>
      <c r="K36" s="276">
        <f>C36*K35</f>
        <v>34433.542941160005</v>
      </c>
      <c r="L36" s="277">
        <f>C36*L35</f>
        <v>34433.542941160005</v>
      </c>
      <c r="M36" s="276">
        <f>C36*M35</f>
        <v>20660.125764696004</v>
      </c>
      <c r="N36" s="277">
        <f>C36*N35</f>
        <v>13773.417176464003</v>
      </c>
      <c r="O36" s="276">
        <f>C36*O35</f>
        <v>13773.417176464003</v>
      </c>
      <c r="P36" s="281">
        <f>C36*P35</f>
        <v>0</v>
      </c>
      <c r="Q36" s="282">
        <f>C36*Q35</f>
        <v>0</v>
      </c>
      <c r="R36" s="281">
        <f>C36*R35</f>
        <v>0</v>
      </c>
      <c r="S36" s="278">
        <f>C36-E36-F36-G36-H36-I36-J36-K36-L36-M36-N36-O36-P36-Q36-R36</f>
        <v>0</v>
      </c>
    </row>
    <row r="37" spans="1:19" s="198" customFormat="1" ht="15" customHeight="1" x14ac:dyDescent="0.25">
      <c r="A37" s="366" t="s">
        <v>279</v>
      </c>
      <c r="B37" s="368" t="s">
        <v>280</v>
      </c>
      <c r="C37" s="272">
        <f>C38*100%/C38</f>
        <v>1</v>
      </c>
      <c r="D37" s="364" t="s">
        <v>1667</v>
      </c>
      <c r="E37" s="280">
        <v>0</v>
      </c>
      <c r="F37" s="279">
        <v>0</v>
      </c>
      <c r="G37" s="280">
        <v>0</v>
      </c>
      <c r="H37" s="279">
        <v>0</v>
      </c>
      <c r="I37" s="280">
        <v>0</v>
      </c>
      <c r="J37" s="279">
        <v>0</v>
      </c>
      <c r="K37" s="273">
        <v>0.15</v>
      </c>
      <c r="L37" s="274">
        <v>0.25</v>
      </c>
      <c r="M37" s="273">
        <v>0.25</v>
      </c>
      <c r="N37" s="274">
        <v>0.25</v>
      </c>
      <c r="O37" s="273">
        <v>0.1</v>
      </c>
      <c r="P37" s="279">
        <v>0</v>
      </c>
      <c r="Q37" s="280">
        <v>0</v>
      </c>
      <c r="R37" s="279">
        <v>0</v>
      </c>
      <c r="S37" s="278"/>
    </row>
    <row r="38" spans="1:19" s="198" customFormat="1" ht="15" customHeight="1" thickBot="1" x14ac:dyDescent="0.3">
      <c r="A38" s="367"/>
      <c r="B38" s="369"/>
      <c r="C38" s="275">
        <f>'SOMA DOS SERV'!D28</f>
        <v>2514.9375239999999</v>
      </c>
      <c r="D38" s="365"/>
      <c r="E38" s="282">
        <f>C38*E37</f>
        <v>0</v>
      </c>
      <c r="F38" s="281">
        <f>C38*F37</f>
        <v>0</v>
      </c>
      <c r="G38" s="282">
        <f>C38*G37</f>
        <v>0</v>
      </c>
      <c r="H38" s="281">
        <f>C38*H37</f>
        <v>0</v>
      </c>
      <c r="I38" s="282">
        <f>C38*I37</f>
        <v>0</v>
      </c>
      <c r="J38" s="281">
        <f>C38*J37</f>
        <v>0</v>
      </c>
      <c r="K38" s="276">
        <f>C38*K37</f>
        <v>377.24062859999998</v>
      </c>
      <c r="L38" s="277">
        <f>C38*L37</f>
        <v>628.73438099999998</v>
      </c>
      <c r="M38" s="276">
        <f>C38*M37</f>
        <v>628.73438099999998</v>
      </c>
      <c r="N38" s="277">
        <f>C38*N37</f>
        <v>628.73438099999998</v>
      </c>
      <c r="O38" s="276">
        <f>C38*O37</f>
        <v>251.49375240000001</v>
      </c>
      <c r="P38" s="281">
        <f>C38*P37</f>
        <v>0</v>
      </c>
      <c r="Q38" s="282">
        <f>C38*Q37</f>
        <v>0</v>
      </c>
      <c r="R38" s="281">
        <f>C38*R37</f>
        <v>0</v>
      </c>
      <c r="S38" s="278">
        <f>C38-E38-F38-G38-H38-I38-J38-K38-L38-M38-N38-O38-P38-Q38-R38</f>
        <v>-5.6843418860808015E-14</v>
      </c>
    </row>
    <row r="39" spans="1:19" s="198" customFormat="1" ht="15" customHeight="1" x14ac:dyDescent="0.25">
      <c r="A39" s="366" t="s">
        <v>281</v>
      </c>
      <c r="B39" s="368" t="s">
        <v>282</v>
      </c>
      <c r="C39" s="272">
        <f>C40*100%/C40</f>
        <v>1</v>
      </c>
      <c r="D39" s="364" t="s">
        <v>1667</v>
      </c>
      <c r="E39" s="280">
        <v>0</v>
      </c>
      <c r="F39" s="279">
        <v>0</v>
      </c>
      <c r="G39" s="280">
        <v>0</v>
      </c>
      <c r="H39" s="279">
        <v>0</v>
      </c>
      <c r="I39" s="280">
        <v>0</v>
      </c>
      <c r="J39" s="279">
        <v>0</v>
      </c>
      <c r="K39" s="280">
        <v>0</v>
      </c>
      <c r="L39" s="274">
        <v>0.15</v>
      </c>
      <c r="M39" s="273">
        <v>0.25</v>
      </c>
      <c r="N39" s="274">
        <v>0.25</v>
      </c>
      <c r="O39" s="273">
        <v>0.15</v>
      </c>
      <c r="P39" s="274">
        <v>0.1</v>
      </c>
      <c r="Q39" s="273">
        <v>0.1</v>
      </c>
      <c r="R39" s="279">
        <v>0</v>
      </c>
      <c r="S39" s="278"/>
    </row>
    <row r="40" spans="1:19" s="198" customFormat="1" ht="15" customHeight="1" thickBot="1" x14ac:dyDescent="0.3">
      <c r="A40" s="367"/>
      <c r="B40" s="369"/>
      <c r="C40" s="275">
        <f>'SOMA DOS SERV'!D29</f>
        <v>176837.33571789999</v>
      </c>
      <c r="D40" s="365"/>
      <c r="E40" s="282">
        <f>C40*E39</f>
        <v>0</v>
      </c>
      <c r="F40" s="281">
        <f>C40*F39</f>
        <v>0</v>
      </c>
      <c r="G40" s="282">
        <f>C40*G39</f>
        <v>0</v>
      </c>
      <c r="H40" s="281">
        <f>C40*H39</f>
        <v>0</v>
      </c>
      <c r="I40" s="282">
        <f>C40*I39</f>
        <v>0</v>
      </c>
      <c r="J40" s="281">
        <f>C40*J39</f>
        <v>0</v>
      </c>
      <c r="K40" s="282">
        <f>C40*K39</f>
        <v>0</v>
      </c>
      <c r="L40" s="277">
        <f>C40*L39</f>
        <v>26525.600357684998</v>
      </c>
      <c r="M40" s="276">
        <f>C40*M39</f>
        <v>44209.333929474997</v>
      </c>
      <c r="N40" s="277">
        <f>C40*N39</f>
        <v>44209.333929474997</v>
      </c>
      <c r="O40" s="276">
        <f>C40*O39</f>
        <v>26525.600357684998</v>
      </c>
      <c r="P40" s="277">
        <f>C40*P39</f>
        <v>17683.733571789999</v>
      </c>
      <c r="Q40" s="276">
        <f>C40*Q39</f>
        <v>17683.733571789999</v>
      </c>
      <c r="R40" s="281">
        <f>C40*R39</f>
        <v>0</v>
      </c>
      <c r="S40" s="278">
        <f>C40-E40-F40-G40-H40-I40-J40-K40-L40-M40-N40-O40-P40-Q40-R40</f>
        <v>0</v>
      </c>
    </row>
    <row r="41" spans="1:19" s="198" customFormat="1" ht="15" customHeight="1" x14ac:dyDescent="0.25">
      <c r="A41" s="366" t="s">
        <v>283</v>
      </c>
      <c r="B41" s="368" t="s">
        <v>100</v>
      </c>
      <c r="C41" s="272">
        <f>C42*100%/C42</f>
        <v>1</v>
      </c>
      <c r="D41" s="364" t="s">
        <v>1667</v>
      </c>
      <c r="E41" s="280">
        <v>0</v>
      </c>
      <c r="F41" s="279">
        <v>0</v>
      </c>
      <c r="G41" s="280">
        <v>0</v>
      </c>
      <c r="H41" s="279">
        <v>0</v>
      </c>
      <c r="I41" s="280">
        <v>0</v>
      </c>
      <c r="J41" s="279">
        <v>0</v>
      </c>
      <c r="K41" s="280">
        <v>0</v>
      </c>
      <c r="L41" s="279">
        <v>0</v>
      </c>
      <c r="M41" s="273">
        <v>0.15</v>
      </c>
      <c r="N41" s="274">
        <v>0.25</v>
      </c>
      <c r="O41" s="273">
        <v>0.25</v>
      </c>
      <c r="P41" s="274">
        <v>0.15</v>
      </c>
      <c r="Q41" s="273">
        <v>0.1</v>
      </c>
      <c r="R41" s="274">
        <v>0.1</v>
      </c>
      <c r="S41" s="278"/>
    </row>
    <row r="42" spans="1:19" s="198" customFormat="1" ht="15" customHeight="1" thickBot="1" x14ac:dyDescent="0.3">
      <c r="A42" s="367"/>
      <c r="B42" s="369"/>
      <c r="C42" s="275">
        <f>'SOMA DOS SERV'!D30</f>
        <v>33855.47170016</v>
      </c>
      <c r="D42" s="365"/>
      <c r="E42" s="282">
        <f>C42*E41</f>
        <v>0</v>
      </c>
      <c r="F42" s="281">
        <f>C42*F41</f>
        <v>0</v>
      </c>
      <c r="G42" s="282">
        <f>C42*G41</f>
        <v>0</v>
      </c>
      <c r="H42" s="281">
        <f>C42*H41</f>
        <v>0</v>
      </c>
      <c r="I42" s="282">
        <f>C42*I41</f>
        <v>0</v>
      </c>
      <c r="J42" s="281">
        <f>C42*J41</f>
        <v>0</v>
      </c>
      <c r="K42" s="282">
        <f>C42*K41</f>
        <v>0</v>
      </c>
      <c r="L42" s="281">
        <f>C42*L41</f>
        <v>0</v>
      </c>
      <c r="M42" s="276">
        <f>C42*M41</f>
        <v>5078.3207550239995</v>
      </c>
      <c r="N42" s="277">
        <f>C42*N41</f>
        <v>8463.86792504</v>
      </c>
      <c r="O42" s="276">
        <f>C42*O41</f>
        <v>8463.86792504</v>
      </c>
      <c r="P42" s="277">
        <f>C42*P41</f>
        <v>5078.3207550239995</v>
      </c>
      <c r="Q42" s="276">
        <f>C42*Q41</f>
        <v>3385.5471700160001</v>
      </c>
      <c r="R42" s="277">
        <f>C42*R41</f>
        <v>3385.5471700160001</v>
      </c>
      <c r="S42" s="278">
        <f>C42-E42-F42-G42-H42-I42-J42-K42-L42-M42-N42-O42-P42-Q42-R42</f>
        <v>0</v>
      </c>
    </row>
    <row r="43" spans="1:19" s="198" customFormat="1" ht="15" customHeight="1" x14ac:dyDescent="0.25">
      <c r="A43" s="366" t="s">
        <v>284</v>
      </c>
      <c r="B43" s="368" t="s">
        <v>285</v>
      </c>
      <c r="C43" s="272">
        <f>C44*100%/C44</f>
        <v>1</v>
      </c>
      <c r="D43" s="364" t="s">
        <v>1667</v>
      </c>
      <c r="E43" s="280">
        <v>0</v>
      </c>
      <c r="F43" s="279">
        <v>0</v>
      </c>
      <c r="G43" s="280">
        <v>0</v>
      </c>
      <c r="H43" s="274">
        <v>0.1</v>
      </c>
      <c r="I43" s="273">
        <v>0.1</v>
      </c>
      <c r="J43" s="274">
        <v>0.1</v>
      </c>
      <c r="K43" s="273">
        <v>0.2</v>
      </c>
      <c r="L43" s="274">
        <v>0.2</v>
      </c>
      <c r="M43" s="273">
        <v>0.2</v>
      </c>
      <c r="N43" s="274">
        <v>0.1</v>
      </c>
      <c r="O43" s="280">
        <v>0</v>
      </c>
      <c r="P43" s="279">
        <v>0</v>
      </c>
      <c r="Q43" s="280">
        <v>0</v>
      </c>
      <c r="R43" s="279">
        <v>0</v>
      </c>
      <c r="S43" s="278"/>
    </row>
    <row r="44" spans="1:19" s="198" customFormat="1" ht="15" customHeight="1" thickBot="1" x14ac:dyDescent="0.3">
      <c r="A44" s="367"/>
      <c r="B44" s="369"/>
      <c r="C44" s="275">
        <f>'SOMA DOS SERV'!D31</f>
        <v>106871.40700390001</v>
      </c>
      <c r="D44" s="365"/>
      <c r="E44" s="282">
        <f>C44*E43</f>
        <v>0</v>
      </c>
      <c r="F44" s="281">
        <f>C44*F43</f>
        <v>0</v>
      </c>
      <c r="G44" s="282">
        <f>C44*G43</f>
        <v>0</v>
      </c>
      <c r="H44" s="277">
        <f>C44*H43</f>
        <v>10687.140700390002</v>
      </c>
      <c r="I44" s="276">
        <f>C44*I43</f>
        <v>10687.140700390002</v>
      </c>
      <c r="J44" s="277">
        <f>C44*J43</f>
        <v>10687.140700390002</v>
      </c>
      <c r="K44" s="276">
        <f>C44*K43</f>
        <v>21374.281400780004</v>
      </c>
      <c r="L44" s="277">
        <f>C44*L43</f>
        <v>21374.281400780004</v>
      </c>
      <c r="M44" s="276">
        <f>C44*M43</f>
        <v>21374.281400780004</v>
      </c>
      <c r="N44" s="277">
        <f>C44*N43</f>
        <v>10687.140700390002</v>
      </c>
      <c r="O44" s="282">
        <f>C44*O43</f>
        <v>0</v>
      </c>
      <c r="P44" s="281">
        <f>C44*P43</f>
        <v>0</v>
      </c>
      <c r="Q44" s="282">
        <f>C44*Q43</f>
        <v>0</v>
      </c>
      <c r="R44" s="281">
        <f>C44*R43</f>
        <v>0</v>
      </c>
      <c r="S44" s="278">
        <f>C44-E44-F44-G44-H44-I44-J44-K44-L44-M44-N44-O44-P44-Q44-R44</f>
        <v>-3.637978807091713E-11</v>
      </c>
    </row>
    <row r="45" spans="1:19" s="198" customFormat="1" ht="15" customHeight="1" x14ac:dyDescent="0.25">
      <c r="A45" s="366" t="s">
        <v>286</v>
      </c>
      <c r="B45" s="368" t="s">
        <v>102</v>
      </c>
      <c r="C45" s="272">
        <f>C46*100%/C46</f>
        <v>1</v>
      </c>
      <c r="D45" s="364" t="s">
        <v>1667</v>
      </c>
      <c r="E45" s="280">
        <v>0</v>
      </c>
      <c r="F45" s="279">
        <v>0</v>
      </c>
      <c r="G45" s="280">
        <v>0</v>
      </c>
      <c r="H45" s="279">
        <v>0</v>
      </c>
      <c r="I45" s="280">
        <v>0</v>
      </c>
      <c r="J45" s="274">
        <v>0.4</v>
      </c>
      <c r="K45" s="273">
        <v>0.4</v>
      </c>
      <c r="L45" s="279">
        <v>0</v>
      </c>
      <c r="M45" s="273">
        <v>0.1</v>
      </c>
      <c r="N45" s="274">
        <v>0.1</v>
      </c>
      <c r="O45" s="280">
        <v>0</v>
      </c>
      <c r="P45" s="279">
        <v>0</v>
      </c>
      <c r="Q45" s="280">
        <v>0</v>
      </c>
      <c r="R45" s="279">
        <v>0</v>
      </c>
      <c r="S45" s="278"/>
    </row>
    <row r="46" spans="1:19" s="198" customFormat="1" ht="15" customHeight="1" thickBot="1" x14ac:dyDescent="0.3">
      <c r="A46" s="367"/>
      <c r="B46" s="369"/>
      <c r="C46" s="275">
        <f>'SOMA DOS SERV'!D32</f>
        <v>26563.233172739998</v>
      </c>
      <c r="D46" s="365"/>
      <c r="E46" s="282">
        <f>C46*E45</f>
        <v>0</v>
      </c>
      <c r="F46" s="281">
        <f>C46*F45</f>
        <v>0</v>
      </c>
      <c r="G46" s="282">
        <f>C46*G45</f>
        <v>0</v>
      </c>
      <c r="H46" s="281">
        <f>C46*H45</f>
        <v>0</v>
      </c>
      <c r="I46" s="282">
        <f>C46*I45</f>
        <v>0</v>
      </c>
      <c r="J46" s="277">
        <f>C46*J45</f>
        <v>10625.293269096001</v>
      </c>
      <c r="K46" s="276">
        <f>C46*K45</f>
        <v>10625.293269096001</v>
      </c>
      <c r="L46" s="281">
        <f>C46*L45</f>
        <v>0</v>
      </c>
      <c r="M46" s="276">
        <f>C46*M45</f>
        <v>2656.3233172740001</v>
      </c>
      <c r="N46" s="277">
        <f>C46*N45</f>
        <v>2656.3233172740001</v>
      </c>
      <c r="O46" s="282">
        <f>C46*O45</f>
        <v>0</v>
      </c>
      <c r="P46" s="281">
        <f>C46*P45</f>
        <v>0</v>
      </c>
      <c r="Q46" s="282">
        <f>C46*Q45</f>
        <v>0</v>
      </c>
      <c r="R46" s="281">
        <f>C46*R45</f>
        <v>0</v>
      </c>
      <c r="S46" s="278">
        <f>C46-E46-F46-G46-H46-I46-J46-K46-L46-M46-N46-O46-P46-Q46-R46</f>
        <v>-3.637978807091713E-12</v>
      </c>
    </row>
    <row r="47" spans="1:19" s="198" customFormat="1" ht="15" customHeight="1" x14ac:dyDescent="0.25">
      <c r="A47" s="366" t="s">
        <v>287</v>
      </c>
      <c r="B47" s="368" t="s">
        <v>288</v>
      </c>
      <c r="C47" s="272">
        <f>C48*100%/C48</f>
        <v>1</v>
      </c>
      <c r="D47" s="364" t="s">
        <v>1667</v>
      </c>
      <c r="E47" s="280">
        <v>0</v>
      </c>
      <c r="F47" s="279">
        <v>0</v>
      </c>
      <c r="G47" s="280">
        <v>0</v>
      </c>
      <c r="H47" s="274">
        <v>0.1</v>
      </c>
      <c r="I47" s="273">
        <v>0.1</v>
      </c>
      <c r="J47" s="274">
        <v>0.1</v>
      </c>
      <c r="K47" s="273">
        <v>0.2</v>
      </c>
      <c r="L47" s="274">
        <v>0.2</v>
      </c>
      <c r="M47" s="273">
        <v>0.2</v>
      </c>
      <c r="N47" s="274">
        <v>0.1</v>
      </c>
      <c r="O47" s="280">
        <v>0</v>
      </c>
      <c r="P47" s="279">
        <v>0</v>
      </c>
      <c r="Q47" s="280">
        <v>0</v>
      </c>
      <c r="R47" s="279">
        <v>0</v>
      </c>
      <c r="S47" s="278"/>
    </row>
    <row r="48" spans="1:19" s="198" customFormat="1" ht="15" customHeight="1" thickBot="1" x14ac:dyDescent="0.3">
      <c r="A48" s="367"/>
      <c r="B48" s="369"/>
      <c r="C48" s="275">
        <f>'SOMA DOS SERV'!D33</f>
        <v>397051.80230848002</v>
      </c>
      <c r="D48" s="365"/>
      <c r="E48" s="282">
        <f>C48*E47</f>
        <v>0</v>
      </c>
      <c r="F48" s="281">
        <f>C48*F47</f>
        <v>0</v>
      </c>
      <c r="G48" s="282">
        <f>C48*G47</f>
        <v>0</v>
      </c>
      <c r="H48" s="277">
        <f>C48*H47</f>
        <v>39705.180230848004</v>
      </c>
      <c r="I48" s="276">
        <f>C48*I47</f>
        <v>39705.180230848004</v>
      </c>
      <c r="J48" s="277">
        <f>C48*J47</f>
        <v>39705.180230848004</v>
      </c>
      <c r="K48" s="276">
        <f>C48*K47</f>
        <v>79410.360461696007</v>
      </c>
      <c r="L48" s="277">
        <f>C48*L47</f>
        <v>79410.360461696007</v>
      </c>
      <c r="M48" s="276">
        <f>C48*M47</f>
        <v>79410.360461696007</v>
      </c>
      <c r="N48" s="277">
        <f>C48*N47</f>
        <v>39705.180230848004</v>
      </c>
      <c r="O48" s="282">
        <f>C48*O47</f>
        <v>0</v>
      </c>
      <c r="P48" s="281">
        <f>C48*P47</f>
        <v>0</v>
      </c>
      <c r="Q48" s="282">
        <f>C48*Q47</f>
        <v>0</v>
      </c>
      <c r="R48" s="281">
        <f>C48*R47</f>
        <v>0</v>
      </c>
      <c r="S48" s="278">
        <f>C48-E48-F48-G48-H48-I48-J48-K48-L48-M48-N48-O48-P48-Q48-R48</f>
        <v>-6.5483618527650833E-11</v>
      </c>
    </row>
    <row r="49" spans="1:19" s="198" customFormat="1" ht="15" customHeight="1" x14ac:dyDescent="0.25">
      <c r="A49" s="366" t="s">
        <v>289</v>
      </c>
      <c r="B49" s="368" t="s">
        <v>140</v>
      </c>
      <c r="C49" s="272">
        <f>C50*100%/C50</f>
        <v>1</v>
      </c>
      <c r="D49" s="364" t="s">
        <v>1667</v>
      </c>
      <c r="E49" s="280">
        <v>0</v>
      </c>
      <c r="F49" s="279">
        <v>0</v>
      </c>
      <c r="G49" s="280">
        <v>0</v>
      </c>
      <c r="H49" s="279">
        <v>0</v>
      </c>
      <c r="I49" s="280">
        <v>0</v>
      </c>
      <c r="J49" s="279">
        <v>0</v>
      </c>
      <c r="K49" s="280">
        <v>0</v>
      </c>
      <c r="L49" s="279">
        <v>0</v>
      </c>
      <c r="M49" s="280">
        <v>0</v>
      </c>
      <c r="N49" s="279">
        <v>0</v>
      </c>
      <c r="O49" s="280">
        <v>0</v>
      </c>
      <c r="P49" s="279">
        <v>0</v>
      </c>
      <c r="Q49" s="273">
        <v>0.5</v>
      </c>
      <c r="R49" s="274">
        <v>0.5</v>
      </c>
      <c r="S49" s="278"/>
    </row>
    <row r="50" spans="1:19" s="198" customFormat="1" ht="15" customHeight="1" thickBot="1" x14ac:dyDescent="0.3">
      <c r="A50" s="367"/>
      <c r="B50" s="369"/>
      <c r="C50" s="275">
        <f>'SOMA DOS SERV'!D34</f>
        <v>3096.3241319999997</v>
      </c>
      <c r="D50" s="365"/>
      <c r="E50" s="282">
        <f>C50*E49</f>
        <v>0</v>
      </c>
      <c r="F50" s="281">
        <f>C50*F49</f>
        <v>0</v>
      </c>
      <c r="G50" s="282">
        <f>C50*G49</f>
        <v>0</v>
      </c>
      <c r="H50" s="281">
        <f>C50*H49</f>
        <v>0</v>
      </c>
      <c r="I50" s="282">
        <f>C50*I49</f>
        <v>0</v>
      </c>
      <c r="J50" s="281">
        <f>C50*J49</f>
        <v>0</v>
      </c>
      <c r="K50" s="282">
        <f>C50*K49</f>
        <v>0</v>
      </c>
      <c r="L50" s="281">
        <f>C50*L49</f>
        <v>0</v>
      </c>
      <c r="M50" s="282">
        <f>C50*M49</f>
        <v>0</v>
      </c>
      <c r="N50" s="281">
        <f>C50*N49</f>
        <v>0</v>
      </c>
      <c r="O50" s="282">
        <f>C50*O49</f>
        <v>0</v>
      </c>
      <c r="P50" s="281">
        <f>C50*P49</f>
        <v>0</v>
      </c>
      <c r="Q50" s="276">
        <f>C50*Q49</f>
        <v>1548.1620659999999</v>
      </c>
      <c r="R50" s="277">
        <f>C50*R49</f>
        <v>1548.1620659999999</v>
      </c>
      <c r="S50" s="278">
        <f>C50-E50-F50-G50-H50-I50-J50-K50-L50-M50-N50-O50-P50-Q50-R50</f>
        <v>0</v>
      </c>
    </row>
    <row r="51" spans="1:19" s="198" customFormat="1" ht="15" customHeight="1" x14ac:dyDescent="0.25">
      <c r="A51" s="366" t="s">
        <v>290</v>
      </c>
      <c r="B51" s="368" t="s">
        <v>109</v>
      </c>
      <c r="C51" s="272">
        <f>C52*100%/C52</f>
        <v>1</v>
      </c>
      <c r="D51" s="364" t="s">
        <v>1667</v>
      </c>
      <c r="E51" s="280">
        <v>0</v>
      </c>
      <c r="F51" s="279">
        <v>0</v>
      </c>
      <c r="G51" s="280">
        <v>0</v>
      </c>
      <c r="H51" s="279">
        <v>0</v>
      </c>
      <c r="I51" s="280">
        <v>0</v>
      </c>
      <c r="J51" s="279">
        <v>0</v>
      </c>
      <c r="K51" s="280">
        <v>0</v>
      </c>
      <c r="L51" s="279">
        <v>0</v>
      </c>
      <c r="M51" s="280">
        <v>0</v>
      </c>
      <c r="N51" s="279">
        <v>0</v>
      </c>
      <c r="O51" s="280">
        <v>0</v>
      </c>
      <c r="P51" s="279">
        <v>0</v>
      </c>
      <c r="Q51" s="273">
        <v>1</v>
      </c>
      <c r="R51" s="279">
        <v>0</v>
      </c>
      <c r="S51" s="278"/>
    </row>
    <row r="52" spans="1:19" s="198" customFormat="1" ht="15" customHeight="1" thickBot="1" x14ac:dyDescent="0.3">
      <c r="A52" s="367"/>
      <c r="B52" s="369"/>
      <c r="C52" s="275">
        <f>'SOMA DOS SERV'!D35</f>
        <v>7191.3884327999995</v>
      </c>
      <c r="D52" s="365"/>
      <c r="E52" s="282">
        <f>C52*E51</f>
        <v>0</v>
      </c>
      <c r="F52" s="281">
        <f>C52*F51</f>
        <v>0</v>
      </c>
      <c r="G52" s="282">
        <f>C52*G51</f>
        <v>0</v>
      </c>
      <c r="H52" s="281">
        <f>C52*H51</f>
        <v>0</v>
      </c>
      <c r="I52" s="282">
        <f>C52*I51</f>
        <v>0</v>
      </c>
      <c r="J52" s="281">
        <f>C52*J51</f>
        <v>0</v>
      </c>
      <c r="K52" s="282">
        <f>C52*K51</f>
        <v>0</v>
      </c>
      <c r="L52" s="281">
        <f>C52*L51</f>
        <v>0</v>
      </c>
      <c r="M52" s="282">
        <f>C52*M51</f>
        <v>0</v>
      </c>
      <c r="N52" s="281">
        <f>C52*N51</f>
        <v>0</v>
      </c>
      <c r="O52" s="282">
        <f>C52*O51</f>
        <v>0</v>
      </c>
      <c r="P52" s="281">
        <f>C52*P51</f>
        <v>0</v>
      </c>
      <c r="Q52" s="276">
        <f>C52*Q51</f>
        <v>7191.3884327999995</v>
      </c>
      <c r="R52" s="281">
        <f>C52*R51</f>
        <v>0</v>
      </c>
      <c r="S52" s="278">
        <f>C52-E52-F52-G52-H52-I52-J52-K52-L52-M52-N52-O52-P52-Q52-R52</f>
        <v>0</v>
      </c>
    </row>
    <row r="53" spans="1:19" s="198" customFormat="1" ht="15" customHeight="1" x14ac:dyDescent="0.25">
      <c r="A53" s="366" t="s">
        <v>291</v>
      </c>
      <c r="B53" s="368" t="s">
        <v>1658</v>
      </c>
      <c r="C53" s="272">
        <f>C54*100%/C54</f>
        <v>1</v>
      </c>
      <c r="D53" s="364" t="s">
        <v>1667</v>
      </c>
      <c r="E53" s="273">
        <v>7.1499999999999994E-2</v>
      </c>
      <c r="F53" s="274">
        <v>7.1499999999999994E-2</v>
      </c>
      <c r="G53" s="273">
        <v>7.1499999999999994E-2</v>
      </c>
      <c r="H53" s="274">
        <v>7.1499999999999994E-2</v>
      </c>
      <c r="I53" s="273">
        <v>7.1400000000000005E-2</v>
      </c>
      <c r="J53" s="274">
        <v>7.1400000000000005E-2</v>
      </c>
      <c r="K53" s="273">
        <v>7.1400000000000005E-2</v>
      </c>
      <c r="L53" s="274">
        <v>7.1400000000000005E-2</v>
      </c>
      <c r="M53" s="273">
        <v>7.1400000000000005E-2</v>
      </c>
      <c r="N53" s="274">
        <v>7.1400000000000005E-2</v>
      </c>
      <c r="O53" s="273">
        <v>7.1400000000000005E-2</v>
      </c>
      <c r="P53" s="274">
        <v>7.1400000000000005E-2</v>
      </c>
      <c r="Q53" s="273">
        <v>7.1400000000000005E-2</v>
      </c>
      <c r="R53" s="274">
        <v>7.1400000000000005E-2</v>
      </c>
      <c r="S53" s="278"/>
    </row>
    <row r="54" spans="1:19" s="198" customFormat="1" ht="15" customHeight="1" thickBot="1" x14ac:dyDescent="0.3">
      <c r="A54" s="367"/>
      <c r="B54" s="369"/>
      <c r="C54" s="275">
        <f>'SOMA DOS SERV'!D36</f>
        <v>212279.76</v>
      </c>
      <c r="D54" s="365"/>
      <c r="E54" s="276">
        <f>C54*E53</f>
        <v>15178.002839999999</v>
      </c>
      <c r="F54" s="277">
        <f>C54*F53</f>
        <v>15178.002839999999</v>
      </c>
      <c r="G54" s="276">
        <f>C54*G53</f>
        <v>15178.002839999999</v>
      </c>
      <c r="H54" s="277">
        <f>C54*H53</f>
        <v>15178.002839999999</v>
      </c>
      <c r="I54" s="276">
        <f>C54*I53</f>
        <v>15156.774864000001</v>
      </c>
      <c r="J54" s="277">
        <f>C54*J53</f>
        <v>15156.774864000001</v>
      </c>
      <c r="K54" s="276">
        <f>C54*K53</f>
        <v>15156.774864000001</v>
      </c>
      <c r="L54" s="277">
        <f>C54*L53</f>
        <v>15156.774864000001</v>
      </c>
      <c r="M54" s="276">
        <f>C54*M53</f>
        <v>15156.774864000001</v>
      </c>
      <c r="N54" s="277">
        <f>C54*N53</f>
        <v>15156.774864000001</v>
      </c>
      <c r="O54" s="276">
        <f>C54*O53</f>
        <v>15156.774864000001</v>
      </c>
      <c r="P54" s="277">
        <f>C54*P53</f>
        <v>15156.774864000001</v>
      </c>
      <c r="Q54" s="276">
        <f>C54*Q53</f>
        <v>15156.774864000001</v>
      </c>
      <c r="R54" s="277">
        <f>C54*R53</f>
        <v>15156.774864000001</v>
      </c>
      <c r="S54" s="278">
        <f>C54-E54-F54-G54-H54-I54-J54-K54-L54-M54-N54-O54-P54-Q54-R54</f>
        <v>-2.5465851649641991E-11</v>
      </c>
    </row>
    <row r="55" spans="1:19" s="198" customFormat="1" ht="15" customHeight="1" x14ac:dyDescent="0.25">
      <c r="A55" s="366" t="s">
        <v>292</v>
      </c>
      <c r="B55" s="368" t="s">
        <v>110</v>
      </c>
      <c r="C55" s="272">
        <f>C56*100%/C56</f>
        <v>1</v>
      </c>
      <c r="D55" s="364" t="s">
        <v>1667</v>
      </c>
      <c r="E55" s="280">
        <v>0</v>
      </c>
      <c r="F55" s="279">
        <v>0</v>
      </c>
      <c r="G55" s="280">
        <v>0</v>
      </c>
      <c r="H55" s="279">
        <v>0</v>
      </c>
      <c r="I55" s="280">
        <v>0</v>
      </c>
      <c r="J55" s="279">
        <v>0</v>
      </c>
      <c r="K55" s="280">
        <v>0</v>
      </c>
      <c r="L55" s="279">
        <v>0</v>
      </c>
      <c r="M55" s="280">
        <v>0</v>
      </c>
      <c r="N55" s="279">
        <v>0</v>
      </c>
      <c r="O55" s="273">
        <v>0.2</v>
      </c>
      <c r="P55" s="274">
        <v>0.4</v>
      </c>
      <c r="Q55" s="273">
        <v>0.3</v>
      </c>
      <c r="R55" s="274">
        <v>0.1</v>
      </c>
      <c r="S55" s="278"/>
    </row>
    <row r="56" spans="1:19" s="198" customFormat="1" ht="15" customHeight="1" thickBot="1" x14ac:dyDescent="0.3">
      <c r="A56" s="367"/>
      <c r="B56" s="369"/>
      <c r="C56" s="275">
        <f>'SOMA DOS SERV'!D37</f>
        <v>194553.29218995996</v>
      </c>
      <c r="D56" s="365"/>
      <c r="E56" s="282">
        <f>C56*E55</f>
        <v>0</v>
      </c>
      <c r="F56" s="281">
        <f>C56*F55</f>
        <v>0</v>
      </c>
      <c r="G56" s="282">
        <f>C56*G55</f>
        <v>0</v>
      </c>
      <c r="H56" s="281">
        <f>C56*H55</f>
        <v>0</v>
      </c>
      <c r="I56" s="282">
        <f>C56*I55</f>
        <v>0</v>
      </c>
      <c r="J56" s="281">
        <f>C56*J55</f>
        <v>0</v>
      </c>
      <c r="K56" s="282">
        <f>C56*K55</f>
        <v>0</v>
      </c>
      <c r="L56" s="281">
        <f>C56*L55</f>
        <v>0</v>
      </c>
      <c r="M56" s="282">
        <f>C56*M55</f>
        <v>0</v>
      </c>
      <c r="N56" s="281">
        <f>C56*N55</f>
        <v>0</v>
      </c>
      <c r="O56" s="276">
        <f>C56*O55</f>
        <v>38910.658437991995</v>
      </c>
      <c r="P56" s="277">
        <f>C56*P55</f>
        <v>77821.31687598399</v>
      </c>
      <c r="Q56" s="276">
        <f>C56*Q55</f>
        <v>58365.987656987985</v>
      </c>
      <c r="R56" s="277">
        <f>C56*R55</f>
        <v>19455.329218995998</v>
      </c>
      <c r="S56" s="278">
        <f>C56-E56-F56-G56-H56-I56-J56-K56-L56-M56-N56-O56-P56-Q56-R56</f>
        <v>0</v>
      </c>
    </row>
    <row r="57" spans="1:19" s="198" customFormat="1" ht="15" customHeight="1" x14ac:dyDescent="0.25">
      <c r="A57" s="366" t="s">
        <v>293</v>
      </c>
      <c r="B57" s="368" t="s">
        <v>71</v>
      </c>
      <c r="C57" s="272">
        <f>C58*100%/C58</f>
        <v>1</v>
      </c>
      <c r="D57" s="364" t="s">
        <v>1667</v>
      </c>
      <c r="E57" s="297">
        <v>7.1499999999999994E-2</v>
      </c>
      <c r="F57" s="274">
        <v>7.1499999999999994E-2</v>
      </c>
      <c r="G57" s="273">
        <v>7.1499999999999994E-2</v>
      </c>
      <c r="H57" s="274">
        <v>7.1499999999999994E-2</v>
      </c>
      <c r="I57" s="273">
        <v>7.1400000000000005E-2</v>
      </c>
      <c r="J57" s="274">
        <v>7.1400000000000005E-2</v>
      </c>
      <c r="K57" s="273">
        <v>7.1400000000000005E-2</v>
      </c>
      <c r="L57" s="274">
        <v>7.1400000000000005E-2</v>
      </c>
      <c r="M57" s="273">
        <v>7.1400000000000005E-2</v>
      </c>
      <c r="N57" s="274">
        <v>7.1400000000000005E-2</v>
      </c>
      <c r="O57" s="273">
        <v>7.1400000000000005E-2</v>
      </c>
      <c r="P57" s="274">
        <v>7.1400000000000005E-2</v>
      </c>
      <c r="Q57" s="273">
        <v>7.1400000000000005E-2</v>
      </c>
      <c r="R57" s="274">
        <v>7.1400000000000005E-2</v>
      </c>
      <c r="S57" s="278"/>
    </row>
    <row r="58" spans="1:19" s="198" customFormat="1" ht="15" customHeight="1" thickBot="1" x14ac:dyDescent="0.3">
      <c r="A58" s="367"/>
      <c r="B58" s="369"/>
      <c r="C58" s="275">
        <f>'SOMA DOS SERV'!D38</f>
        <v>553831.99838340003</v>
      </c>
      <c r="D58" s="365"/>
      <c r="E58" s="298">
        <f>C58*E57</f>
        <v>39598.987884413102</v>
      </c>
      <c r="F58" s="277">
        <f>C58*F57</f>
        <v>39598.987884413102</v>
      </c>
      <c r="G58" s="276">
        <f>C58*G57</f>
        <v>39598.987884413102</v>
      </c>
      <c r="H58" s="277">
        <f>C58*H57</f>
        <v>39598.987884413102</v>
      </c>
      <c r="I58" s="276">
        <f>C58*I57</f>
        <v>39543.604684574762</v>
      </c>
      <c r="J58" s="277">
        <f>C58*J57</f>
        <v>39543.604684574762</v>
      </c>
      <c r="K58" s="276">
        <f>C58*K57</f>
        <v>39543.604684574762</v>
      </c>
      <c r="L58" s="277">
        <f>C58*L57</f>
        <v>39543.604684574762</v>
      </c>
      <c r="M58" s="276">
        <f>C58*M57</f>
        <v>39543.604684574762</v>
      </c>
      <c r="N58" s="277">
        <f>C58*N57</f>
        <v>39543.604684574762</v>
      </c>
      <c r="O58" s="276">
        <f>C58*O57</f>
        <v>39543.604684574762</v>
      </c>
      <c r="P58" s="277">
        <f>C58*P57</f>
        <v>39543.604684574762</v>
      </c>
      <c r="Q58" s="276">
        <f>C58*Q57</f>
        <v>39543.604684574762</v>
      </c>
      <c r="R58" s="277">
        <f>C58*R57</f>
        <v>39543.604684574762</v>
      </c>
      <c r="S58" s="278">
        <f>C58-E58-F58-G58-H58-I58-J58-K58-L58-M58-N58-O58-P58-Q58-R58</f>
        <v>0</v>
      </c>
    </row>
    <row r="59" spans="1:19" s="198" customFormat="1" ht="16.5" thickBot="1" x14ac:dyDescent="0.3">
      <c r="A59" s="357" t="s">
        <v>1659</v>
      </c>
      <c r="B59" s="370"/>
      <c r="C59" s="283">
        <f>C14+C16+C18+C20+C22+C24+C26+C28+C30+C32+C34+C36+C38+C40+C42+C44+C46+C48+C50+C52+C54+C56+C58</f>
        <v>3828876.1909369403</v>
      </c>
      <c r="D59" s="287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</row>
    <row r="60" spans="1:19" s="198" customFormat="1" ht="8.1" customHeight="1" thickBot="1" x14ac:dyDescent="0.3">
      <c r="A60" s="202"/>
      <c r="B60" s="202"/>
      <c r="C60" s="284"/>
      <c r="D60" s="284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</row>
    <row r="61" spans="1:19" s="264" customFormat="1" ht="18" customHeight="1" thickBot="1" x14ac:dyDescent="0.3">
      <c r="A61" s="312" t="s">
        <v>1660</v>
      </c>
      <c r="B61" s="313"/>
      <c r="C61" s="313"/>
      <c r="D61" s="313"/>
      <c r="E61" s="286">
        <v>6.4100000000000004E-2</v>
      </c>
      <c r="F61" s="286">
        <v>7.7100000000000002E-2</v>
      </c>
      <c r="G61" s="286">
        <v>8.6599999999999996E-2</v>
      </c>
      <c r="H61" s="286">
        <v>0.108</v>
      </c>
      <c r="I61" s="285">
        <v>9.8199999999999996E-2</v>
      </c>
      <c r="J61" s="286">
        <v>9.8500000000000004E-2</v>
      </c>
      <c r="K61" s="286">
        <v>9.8000000000000004E-2</v>
      </c>
      <c r="L61" s="286">
        <v>9.3600000000000003E-2</v>
      </c>
      <c r="M61" s="286">
        <v>6.8599999999999994E-2</v>
      </c>
      <c r="N61" s="286">
        <v>4.4900000000000002E-2</v>
      </c>
      <c r="O61" s="286">
        <v>3.6900000000000002E-2</v>
      </c>
      <c r="P61" s="286">
        <v>4.1599999999999998E-2</v>
      </c>
      <c r="Q61" s="286">
        <v>5.4800000000000001E-2</v>
      </c>
      <c r="R61" s="286">
        <v>2.9100000000000001E-2</v>
      </c>
      <c r="S61" s="265"/>
    </row>
    <row r="62" spans="1:19" s="264" customFormat="1" ht="18" customHeight="1" thickBot="1" x14ac:dyDescent="0.3">
      <c r="A62" s="312" t="s">
        <v>1661</v>
      </c>
      <c r="B62" s="313"/>
      <c r="C62" s="313"/>
      <c r="D62" s="314"/>
      <c r="E62" s="124">
        <f>C59*E61</f>
        <v>245430.96383905789</v>
      </c>
      <c r="F62" s="124">
        <f>C59*F61</f>
        <v>295206.35432123812</v>
      </c>
      <c r="G62" s="124">
        <f>C59*G61</f>
        <v>331580.67813513899</v>
      </c>
      <c r="H62" s="124">
        <f>C59*H61</f>
        <v>413518.62862118956</v>
      </c>
      <c r="I62" s="124">
        <f>C59*I61</f>
        <v>375995.64195000753</v>
      </c>
      <c r="J62" s="124">
        <f>C59*J61</f>
        <v>377144.30480728863</v>
      </c>
      <c r="K62" s="124">
        <f>C59*K61</f>
        <v>375229.86671182018</v>
      </c>
      <c r="L62" s="124">
        <f>C59*L61</f>
        <v>358382.81147169764</v>
      </c>
      <c r="M62" s="124">
        <f>C59*M61</f>
        <v>262660.90669827408</v>
      </c>
      <c r="N62" s="124">
        <f>C59*N61</f>
        <v>171916.54097306862</v>
      </c>
      <c r="O62" s="124">
        <f>C59*O61</f>
        <v>141285.53144557311</v>
      </c>
      <c r="P62" s="124">
        <f>C59*P61</f>
        <v>159281.2495429767</v>
      </c>
      <c r="Q62" s="124">
        <f>C59*Q61</f>
        <v>209822.41526334433</v>
      </c>
      <c r="R62" s="124">
        <f>C59*R61</f>
        <v>111420.29715626496</v>
      </c>
      <c r="S62" s="265"/>
    </row>
    <row r="63" spans="1:19" s="264" customFormat="1" ht="18" customHeight="1" thickBot="1" x14ac:dyDescent="0.3">
      <c r="A63" s="312" t="s">
        <v>1662</v>
      </c>
      <c r="B63" s="313"/>
      <c r="C63" s="313"/>
      <c r="D63" s="314"/>
      <c r="E63" s="286">
        <v>6.4100000000000004E-2</v>
      </c>
      <c r="F63" s="286">
        <v>0.14119999999999999</v>
      </c>
      <c r="G63" s="286">
        <v>0.2278</v>
      </c>
      <c r="H63" s="286">
        <v>0.33579999999999999</v>
      </c>
      <c r="I63" s="286">
        <v>0.434</v>
      </c>
      <c r="J63" s="286">
        <v>0.53249999999999997</v>
      </c>
      <c r="K63" s="286">
        <v>0.63049999999999995</v>
      </c>
      <c r="L63" s="286">
        <v>0.72409999999999997</v>
      </c>
      <c r="M63" s="286">
        <v>0.79269999999999996</v>
      </c>
      <c r="N63" s="286">
        <v>0.83760000000000001</v>
      </c>
      <c r="O63" s="286">
        <v>0.87450000000000006</v>
      </c>
      <c r="P63" s="286">
        <v>0.91610000000000003</v>
      </c>
      <c r="Q63" s="286">
        <v>0.97089999999999999</v>
      </c>
      <c r="R63" s="286">
        <v>1</v>
      </c>
      <c r="S63" s="265"/>
    </row>
    <row r="64" spans="1:19" s="264" customFormat="1" ht="18" customHeight="1" thickBot="1" x14ac:dyDescent="0.3">
      <c r="A64" s="312" t="s">
        <v>1663</v>
      </c>
      <c r="B64" s="313"/>
      <c r="C64" s="313"/>
      <c r="D64" s="314"/>
      <c r="E64" s="124">
        <f>C59*E63</f>
        <v>245430.96383905789</v>
      </c>
      <c r="F64" s="124">
        <f>C59*F63</f>
        <v>540637.31816029595</v>
      </c>
      <c r="G64" s="124">
        <f>C59*G63</f>
        <v>872217.996295435</v>
      </c>
      <c r="H64" s="124">
        <f>C59*H63</f>
        <v>1285736.6249166245</v>
      </c>
      <c r="I64" s="124">
        <f>C59*I63</f>
        <v>1661732.266866632</v>
      </c>
      <c r="J64" s="124">
        <f>C59*J63</f>
        <v>2038876.5716739206</v>
      </c>
      <c r="K64" s="124">
        <f>C59*K63</f>
        <v>2414106.4383857409</v>
      </c>
      <c r="L64" s="124">
        <f>C59*L63</f>
        <v>2772489.2498574383</v>
      </c>
      <c r="M64" s="124">
        <f>C59*M63</f>
        <v>3035150.1565557122</v>
      </c>
      <c r="N64" s="124">
        <f>C59*N63</f>
        <v>3207066.6975287814</v>
      </c>
      <c r="O64" s="124">
        <f>C59*O63</f>
        <v>3348352.2289743545</v>
      </c>
      <c r="P64" s="124">
        <f>C59*P63</f>
        <v>3507633.4785173312</v>
      </c>
      <c r="Q64" s="124">
        <f>C59*Q63</f>
        <v>3717455.8937806753</v>
      </c>
      <c r="R64" s="124">
        <f>C59*R63</f>
        <v>3828876.1909369403</v>
      </c>
      <c r="S64" s="265"/>
    </row>
    <row r="65" spans="1:19" s="198" customFormat="1" ht="8.1" customHeight="1" thickBot="1" x14ac:dyDescent="0.3">
      <c r="A65" s="202"/>
      <c r="B65" s="202"/>
      <c r="C65" s="284"/>
      <c r="D65" s="284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</row>
    <row r="66" spans="1:19" s="198" customFormat="1" ht="16.5" thickBot="1" x14ac:dyDescent="0.3">
      <c r="A66" s="359" t="s">
        <v>1671</v>
      </c>
      <c r="B66" s="360"/>
      <c r="C66" s="360"/>
      <c r="D66" s="360"/>
      <c r="E66" s="360"/>
      <c r="F66" s="360"/>
      <c r="G66" s="360"/>
      <c r="H66" s="360"/>
      <c r="I66" s="360"/>
      <c r="J66" s="360"/>
      <c r="K66" s="360"/>
      <c r="L66" s="360"/>
      <c r="M66" s="360"/>
      <c r="N66" s="360"/>
      <c r="O66" s="360"/>
      <c r="P66" s="360"/>
      <c r="Q66" s="360"/>
      <c r="R66" s="361"/>
      <c r="S66" s="202"/>
    </row>
  </sheetData>
  <mergeCells count="90">
    <mergeCell ref="A1:J1"/>
    <mergeCell ref="K1:R1"/>
    <mergeCell ref="A2:J2"/>
    <mergeCell ref="K2:R2"/>
    <mergeCell ref="A4:J4"/>
    <mergeCell ref="K4:R4"/>
    <mergeCell ref="A5:J5"/>
    <mergeCell ref="K5:R5"/>
    <mergeCell ref="A7:J7"/>
    <mergeCell ref="K7:R7"/>
    <mergeCell ref="A8:J8"/>
    <mergeCell ref="K8:R8"/>
    <mergeCell ref="A10:R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66:R66"/>
    <mergeCell ref="D57:D58"/>
    <mergeCell ref="D13:D14"/>
    <mergeCell ref="D15:D16"/>
    <mergeCell ref="D17:D18"/>
    <mergeCell ref="D19:D20"/>
    <mergeCell ref="D21:D22"/>
    <mergeCell ref="D23:D24"/>
    <mergeCell ref="D25:D26"/>
    <mergeCell ref="A57:A58"/>
    <mergeCell ref="B57:B58"/>
    <mergeCell ref="A59:B59"/>
    <mergeCell ref="A51:A52"/>
    <mergeCell ref="B51:B52"/>
    <mergeCell ref="A53:A54"/>
    <mergeCell ref="B53:B54"/>
    <mergeCell ref="D49:D50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A64:D64"/>
    <mergeCell ref="D51:D52"/>
    <mergeCell ref="D53:D54"/>
    <mergeCell ref="D55:D56"/>
    <mergeCell ref="A61:D61"/>
    <mergeCell ref="A62:D62"/>
    <mergeCell ref="A63:D63"/>
    <mergeCell ref="A55:A56"/>
    <mergeCell ref="B55:B56"/>
  </mergeCells>
  <pageMargins left="0.51181102362204722" right="1.1023622047244095" top="0.59055118110236227" bottom="0.59055118110236227" header="0.59055118110236227" footer="0.31496062992125984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opLeftCell="A28" zoomScaleNormal="100" workbookViewId="0">
      <selection activeCell="A32" sqref="A32:D32"/>
    </sheetView>
  </sheetViews>
  <sheetFormatPr defaultRowHeight="15" x14ac:dyDescent="0.25"/>
  <cols>
    <col min="1" max="1" width="46.7109375" style="1" customWidth="1"/>
    <col min="2" max="2" width="15.85546875" style="1" customWidth="1"/>
    <col min="3" max="3" width="21.85546875" style="1" customWidth="1"/>
    <col min="4" max="4" width="26.7109375" style="1" customWidth="1"/>
    <col min="5" max="16384" width="9.140625" style="1"/>
  </cols>
  <sheetData>
    <row r="1" spans="1:4" ht="20.100000000000001" customHeight="1" x14ac:dyDescent="0.25">
      <c r="A1" s="395" t="s">
        <v>0</v>
      </c>
      <c r="B1" s="396"/>
      <c r="C1" s="396"/>
      <c r="D1" s="397"/>
    </row>
    <row r="2" spans="1:4" ht="20.100000000000001" customHeight="1" thickBot="1" x14ac:dyDescent="0.3">
      <c r="A2" s="398" t="s">
        <v>3</v>
      </c>
      <c r="B2" s="399"/>
      <c r="C2" s="399"/>
      <c r="D2" s="400"/>
    </row>
    <row r="3" spans="1:4" s="193" customFormat="1" ht="8.1" customHeight="1" thickBot="1" x14ac:dyDescent="0.3">
      <c r="A3" s="248"/>
      <c r="B3" s="249"/>
      <c r="C3" s="249"/>
      <c r="D3" s="249"/>
    </row>
    <row r="4" spans="1:4" ht="20.100000000000001" customHeight="1" x14ac:dyDescent="0.25">
      <c r="A4" s="395" t="s">
        <v>4</v>
      </c>
      <c r="B4" s="396"/>
      <c r="C4" s="396"/>
      <c r="D4" s="397"/>
    </row>
    <row r="5" spans="1:4" ht="20.100000000000001" customHeight="1" thickBot="1" x14ac:dyDescent="0.3">
      <c r="A5" s="301" t="s">
        <v>6</v>
      </c>
      <c r="B5" s="305"/>
      <c r="C5" s="305"/>
      <c r="D5" s="302"/>
    </row>
    <row r="6" spans="1:4" s="193" customFormat="1" ht="8.1" customHeight="1" thickBot="1" x14ac:dyDescent="0.3">
      <c r="A6" s="250"/>
      <c r="B6" s="151"/>
      <c r="C6" s="151"/>
      <c r="D6" s="151"/>
    </row>
    <row r="7" spans="1:4" ht="20.100000000000001" customHeight="1" x14ac:dyDescent="0.25">
      <c r="A7" s="395" t="s">
        <v>8</v>
      </c>
      <c r="B7" s="396"/>
      <c r="C7" s="396"/>
      <c r="D7" s="397"/>
    </row>
    <row r="8" spans="1:4" ht="20.100000000000001" customHeight="1" thickBot="1" x14ac:dyDescent="0.3">
      <c r="A8" s="301" t="s">
        <v>10</v>
      </c>
      <c r="B8" s="305"/>
      <c r="C8" s="305"/>
      <c r="D8" s="302"/>
    </row>
    <row r="9" spans="1:4" s="193" customFormat="1" ht="8.1" customHeight="1" thickBot="1" x14ac:dyDescent="0.3">
      <c r="A9" s="250"/>
      <c r="B9" s="151"/>
      <c r="C9" s="151"/>
      <c r="D9" s="151"/>
    </row>
    <row r="10" spans="1:4" ht="20.100000000000001" customHeight="1" x14ac:dyDescent="0.25">
      <c r="A10" s="395" t="s">
        <v>5</v>
      </c>
      <c r="B10" s="396"/>
      <c r="C10" s="396"/>
      <c r="D10" s="397"/>
    </row>
    <row r="11" spans="1:4" ht="20.100000000000001" customHeight="1" thickBot="1" x14ac:dyDescent="0.3">
      <c r="A11" s="301" t="s">
        <v>7</v>
      </c>
      <c r="B11" s="305"/>
      <c r="C11" s="305"/>
      <c r="D11" s="302"/>
    </row>
    <row r="12" spans="1:4" s="193" customFormat="1" ht="8.1" customHeight="1" thickBot="1" x14ac:dyDescent="0.3">
      <c r="A12" s="250"/>
      <c r="B12" s="151"/>
      <c r="C12" s="151"/>
      <c r="D12" s="151"/>
    </row>
    <row r="13" spans="1:4" ht="20.100000000000001" customHeight="1" x14ac:dyDescent="0.25">
      <c r="A13" s="395" t="s">
        <v>9</v>
      </c>
      <c r="B13" s="396"/>
      <c r="C13" s="396"/>
      <c r="D13" s="397"/>
    </row>
    <row r="14" spans="1:4" ht="20.100000000000001" customHeight="1" thickBot="1" x14ac:dyDescent="0.3">
      <c r="A14" s="301" t="s">
        <v>11</v>
      </c>
      <c r="B14" s="305"/>
      <c r="C14" s="305"/>
      <c r="D14" s="302"/>
    </row>
    <row r="15" spans="1:4" s="193" customFormat="1" ht="8.1" customHeight="1" thickBot="1" x14ac:dyDescent="0.3">
      <c r="A15" s="151"/>
      <c r="B15" s="151"/>
      <c r="C15" s="151"/>
      <c r="D15" s="151"/>
    </row>
    <row r="16" spans="1:4" ht="30" customHeight="1" thickBot="1" x14ac:dyDescent="0.3">
      <c r="A16" s="401" t="s">
        <v>296</v>
      </c>
      <c r="B16" s="402"/>
      <c r="C16" s="402"/>
      <c r="D16" s="402"/>
    </row>
    <row r="17" spans="1:4" s="193" customFormat="1" ht="8.1" customHeight="1" thickBot="1" x14ac:dyDescent="0.3">
      <c r="A17" s="155"/>
      <c r="B17" s="7"/>
      <c r="C17" s="7"/>
      <c r="D17" s="7"/>
    </row>
    <row r="18" spans="1:4" ht="30" customHeight="1" thickBot="1" x14ac:dyDescent="0.3">
      <c r="A18" s="389" t="s">
        <v>297</v>
      </c>
      <c r="B18" s="390"/>
      <c r="C18" s="390"/>
      <c r="D18" s="391"/>
    </row>
    <row r="19" spans="1:4" ht="30" customHeight="1" thickBot="1" x14ac:dyDescent="0.3">
      <c r="A19" s="10" t="s">
        <v>298</v>
      </c>
      <c r="B19" s="10" t="s">
        <v>299</v>
      </c>
      <c r="C19" s="10" t="s">
        <v>300</v>
      </c>
      <c r="D19" s="10" t="s">
        <v>301</v>
      </c>
    </row>
    <row r="20" spans="1:4" ht="15" customHeight="1" x14ac:dyDescent="0.25">
      <c r="A20" s="252" t="s">
        <v>302</v>
      </c>
      <c r="B20" s="156" t="s">
        <v>303</v>
      </c>
      <c r="C20" s="156" t="s">
        <v>304</v>
      </c>
      <c r="D20" s="253" t="s">
        <v>304</v>
      </c>
    </row>
    <row r="21" spans="1:4" ht="15" customHeight="1" x14ac:dyDescent="0.25">
      <c r="A21" s="254" t="s">
        <v>305</v>
      </c>
      <c r="B21" s="159" t="s">
        <v>303</v>
      </c>
      <c r="C21" s="159" t="s">
        <v>306</v>
      </c>
      <c r="D21" s="255" t="s">
        <v>306</v>
      </c>
    </row>
    <row r="22" spans="1:4" ht="15" customHeight="1" x14ac:dyDescent="0.25">
      <c r="A22" s="254" t="s">
        <v>307</v>
      </c>
      <c r="B22" s="159" t="s">
        <v>303</v>
      </c>
      <c r="C22" s="159" t="s">
        <v>304</v>
      </c>
      <c r="D22" s="255" t="s">
        <v>304</v>
      </c>
    </row>
    <row r="23" spans="1:4" ht="15" customHeight="1" x14ac:dyDescent="0.25">
      <c r="A23" s="254" t="s">
        <v>308</v>
      </c>
      <c r="B23" s="159" t="s">
        <v>303</v>
      </c>
      <c r="C23" s="159" t="s">
        <v>309</v>
      </c>
      <c r="D23" s="255" t="s">
        <v>309</v>
      </c>
    </row>
    <row r="24" spans="1:4" ht="15" customHeight="1" x14ac:dyDescent="0.25">
      <c r="A24" s="254" t="s">
        <v>310</v>
      </c>
      <c r="B24" s="159" t="s">
        <v>303</v>
      </c>
      <c r="C24" s="159" t="s">
        <v>304</v>
      </c>
      <c r="D24" s="255" t="s">
        <v>304</v>
      </c>
    </row>
    <row r="25" spans="1:4" ht="15" customHeight="1" x14ac:dyDescent="0.25">
      <c r="A25" s="254" t="s">
        <v>311</v>
      </c>
      <c r="B25" s="159" t="s">
        <v>303</v>
      </c>
      <c r="C25" s="159" t="s">
        <v>312</v>
      </c>
      <c r="D25" s="255" t="s">
        <v>312</v>
      </c>
    </row>
    <row r="26" spans="1:4" ht="15" customHeight="1" x14ac:dyDescent="0.25">
      <c r="A26" s="254" t="s">
        <v>313</v>
      </c>
      <c r="B26" s="159" t="s">
        <v>303</v>
      </c>
      <c r="C26" s="159" t="s">
        <v>314</v>
      </c>
      <c r="D26" s="255" t="s">
        <v>314</v>
      </c>
    </row>
    <row r="27" spans="1:4" ht="15" customHeight="1" x14ac:dyDescent="0.25">
      <c r="A27" s="254" t="s">
        <v>315</v>
      </c>
      <c r="B27" s="159" t="s">
        <v>303</v>
      </c>
      <c r="C27" s="159" t="s">
        <v>316</v>
      </c>
      <c r="D27" s="255" t="s">
        <v>316</v>
      </c>
    </row>
    <row r="28" spans="1:4" ht="15" customHeight="1" thickBot="1" x14ac:dyDescent="0.3">
      <c r="A28" s="256" t="s">
        <v>317</v>
      </c>
      <c r="B28" s="162" t="s">
        <v>303</v>
      </c>
      <c r="C28" s="162" t="s">
        <v>318</v>
      </c>
      <c r="D28" s="257" t="s">
        <v>318</v>
      </c>
    </row>
    <row r="29" spans="1:4" ht="30" customHeight="1" thickBot="1" x14ac:dyDescent="0.3">
      <c r="A29" s="258" t="s">
        <v>319</v>
      </c>
      <c r="B29" s="259" t="s">
        <v>2</v>
      </c>
      <c r="C29" s="260" t="s">
        <v>2</v>
      </c>
      <c r="D29" s="261" t="s">
        <v>320</v>
      </c>
    </row>
    <row r="30" spans="1:4" s="193" customFormat="1" ht="8.1" customHeight="1" x14ac:dyDescent="0.25">
      <c r="A30" s="151"/>
      <c r="B30" s="151"/>
      <c r="C30" s="151"/>
      <c r="D30" s="151"/>
    </row>
    <row r="31" spans="1:4" ht="15" customHeight="1" x14ac:dyDescent="0.25">
      <c r="A31" s="393" t="s">
        <v>321</v>
      </c>
      <c r="B31" s="394"/>
      <c r="C31" s="394"/>
      <c r="D31" s="394"/>
    </row>
    <row r="32" spans="1:4" ht="15" customHeight="1" x14ac:dyDescent="0.25">
      <c r="A32" s="355" t="s">
        <v>322</v>
      </c>
      <c r="B32" s="356"/>
      <c r="C32" s="356"/>
      <c r="D32" s="356"/>
    </row>
    <row r="33" spans="1:4" ht="15" customHeight="1" x14ac:dyDescent="0.25">
      <c r="A33" s="355" t="s">
        <v>323</v>
      </c>
      <c r="B33" s="356"/>
      <c r="C33" s="356"/>
      <c r="D33" s="356"/>
    </row>
    <row r="34" spans="1:4" ht="15" customHeight="1" x14ac:dyDescent="0.25">
      <c r="A34" s="355" t="s">
        <v>324</v>
      </c>
      <c r="B34" s="356"/>
      <c r="C34" s="356"/>
      <c r="D34" s="356"/>
    </row>
    <row r="35" spans="1:4" ht="15" customHeight="1" x14ac:dyDescent="0.25">
      <c r="A35" s="355" t="s">
        <v>325</v>
      </c>
      <c r="B35" s="356"/>
      <c r="C35" s="356"/>
      <c r="D35" s="356"/>
    </row>
    <row r="36" spans="1:4" ht="30" customHeight="1" x14ac:dyDescent="0.25">
      <c r="A36" s="355" t="s">
        <v>1629</v>
      </c>
      <c r="B36" s="356"/>
      <c r="C36" s="356"/>
      <c r="D36" s="356"/>
    </row>
    <row r="37" spans="1:4" s="193" customFormat="1" ht="8.1" customHeight="1" x14ac:dyDescent="0.25">
      <c r="A37" s="191"/>
      <c r="B37" s="192"/>
      <c r="C37" s="192"/>
      <c r="D37" s="192"/>
    </row>
    <row r="38" spans="1:4" s="193" customFormat="1" ht="87" customHeight="1" x14ac:dyDescent="0.25">
      <c r="A38" s="191"/>
      <c r="B38" s="192"/>
      <c r="C38" s="192"/>
      <c r="D38" s="192"/>
    </row>
    <row r="39" spans="1:4" s="193" customFormat="1" ht="8.1" customHeight="1" x14ac:dyDescent="0.25">
      <c r="A39" s="191"/>
      <c r="B39" s="192"/>
      <c r="C39" s="192"/>
      <c r="D39" s="192"/>
    </row>
    <row r="40" spans="1:4" ht="15" customHeight="1" x14ac:dyDescent="0.25">
      <c r="A40" s="263" t="s">
        <v>326</v>
      </c>
      <c r="B40" s="264"/>
      <c r="C40" s="264"/>
      <c r="D40" s="7"/>
    </row>
    <row r="41" spans="1:4" s="193" customFormat="1" ht="8.1" customHeight="1" x14ac:dyDescent="0.25">
      <c r="A41" s="262"/>
      <c r="B41" s="7"/>
      <c r="C41" s="7"/>
      <c r="D41" s="7"/>
    </row>
    <row r="42" spans="1:4" ht="150" customHeight="1" x14ac:dyDescent="0.25">
      <c r="A42" s="355" t="s">
        <v>1630</v>
      </c>
      <c r="B42" s="355"/>
      <c r="C42" s="355"/>
      <c r="D42" s="355"/>
    </row>
    <row r="43" spans="1:4" s="193" customFormat="1" ht="8.1" customHeight="1" x14ac:dyDescent="0.25">
      <c r="A43" s="191"/>
      <c r="B43" s="191"/>
      <c r="C43" s="191"/>
      <c r="D43" s="191"/>
    </row>
    <row r="44" spans="1:4" ht="15" customHeight="1" x14ac:dyDescent="0.25">
      <c r="A44" s="355" t="s">
        <v>327</v>
      </c>
      <c r="B44" s="355"/>
      <c r="C44" s="355"/>
      <c r="D44" s="355"/>
    </row>
    <row r="45" spans="1:4" ht="30" customHeight="1" x14ac:dyDescent="0.25">
      <c r="A45" s="355" t="s">
        <v>328</v>
      </c>
      <c r="B45" s="355"/>
      <c r="C45" s="355"/>
      <c r="D45" s="355"/>
    </row>
    <row r="46" spans="1:4" s="193" customFormat="1" ht="8.1" customHeight="1" x14ac:dyDescent="0.25">
      <c r="A46" s="191"/>
      <c r="B46" s="191"/>
      <c r="C46" s="191"/>
      <c r="D46" s="191"/>
    </row>
    <row r="47" spans="1:4" ht="30" customHeight="1" x14ac:dyDescent="0.25">
      <c r="A47" s="355" t="s">
        <v>1631</v>
      </c>
      <c r="B47" s="355"/>
      <c r="C47" s="355"/>
      <c r="D47" s="355"/>
    </row>
    <row r="48" spans="1:4" ht="8.1" customHeight="1" x14ac:dyDescent="0.25">
      <c r="A48" s="393"/>
      <c r="B48" s="394"/>
      <c r="C48" s="394"/>
      <c r="D48" s="7"/>
    </row>
    <row r="49" spans="1:4" ht="90.75" customHeight="1" x14ac:dyDescent="0.25">
      <c r="A49" s="251" t="s">
        <v>2</v>
      </c>
      <c r="B49" s="7"/>
      <c r="C49" s="7"/>
      <c r="D49" s="7"/>
    </row>
    <row r="50" spans="1:4" ht="30" customHeight="1" x14ac:dyDescent="0.25">
      <c r="A50" s="392" t="s">
        <v>1632</v>
      </c>
      <c r="B50" s="392"/>
      <c r="C50" s="392"/>
      <c r="D50" s="392"/>
    </row>
    <row r="51" spans="1:4" ht="15.75" thickBot="1" x14ac:dyDescent="0.3">
      <c r="A51" s="190"/>
      <c r="B51" s="190"/>
      <c r="C51" s="190"/>
      <c r="D51" s="190"/>
    </row>
    <row r="52" spans="1:4" ht="16.5" thickBot="1" x14ac:dyDescent="0.3">
      <c r="A52" s="338" t="s">
        <v>332</v>
      </c>
      <c r="B52" s="339"/>
      <c r="C52" s="339"/>
      <c r="D52" s="340"/>
    </row>
    <row r="53" spans="1:4" x14ac:dyDescent="0.25">
      <c r="A53" s="242"/>
      <c r="B53" s="242"/>
      <c r="C53" s="242"/>
      <c r="D53" s="242"/>
    </row>
    <row r="54" spans="1:4" x14ac:dyDescent="0.25">
      <c r="A54" s="242"/>
      <c r="B54" s="242"/>
      <c r="C54" s="242"/>
      <c r="D54" s="242"/>
    </row>
    <row r="55" spans="1:4" x14ac:dyDescent="0.25">
      <c r="A55" s="242"/>
      <c r="B55" s="242"/>
      <c r="C55" s="242"/>
      <c r="D55" s="242"/>
    </row>
    <row r="56" spans="1:4" x14ac:dyDescent="0.25">
      <c r="A56" s="242"/>
      <c r="B56" s="242"/>
      <c r="C56" s="242"/>
      <c r="D56" s="242"/>
    </row>
  </sheetData>
  <mergeCells count="25">
    <mergeCell ref="A16:D16"/>
    <mergeCell ref="A31:D31"/>
    <mergeCell ref="A32:D32"/>
    <mergeCell ref="A33:D33"/>
    <mergeCell ref="A34:D34"/>
    <mergeCell ref="A1:D1"/>
    <mergeCell ref="A2:D2"/>
    <mergeCell ref="A4:D4"/>
    <mergeCell ref="A5:D5"/>
    <mergeCell ref="A7:D7"/>
    <mergeCell ref="A8:D8"/>
    <mergeCell ref="A10:D10"/>
    <mergeCell ref="A11:D11"/>
    <mergeCell ref="A13:D13"/>
    <mergeCell ref="A14:D14"/>
    <mergeCell ref="A52:D52"/>
    <mergeCell ref="A18:D18"/>
    <mergeCell ref="A42:D42"/>
    <mergeCell ref="A44:D44"/>
    <mergeCell ref="A45:D45"/>
    <mergeCell ref="A47:D47"/>
    <mergeCell ref="A50:D50"/>
    <mergeCell ref="A35:D35"/>
    <mergeCell ref="A48:C48"/>
    <mergeCell ref="A36:D36"/>
  </mergeCells>
  <pageMargins left="0.51181102362204722" right="0.51181102362204722" top="1.7716535433070868" bottom="0.78740157480314965" header="1.6929133858267718" footer="0.9055118110236221"/>
  <pageSetup paperSize="9" scale="8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7" zoomScaleNormal="100" workbookViewId="0">
      <selection activeCell="A41" sqref="A41:D41"/>
    </sheetView>
  </sheetViews>
  <sheetFormatPr defaultRowHeight="15" x14ac:dyDescent="0.25"/>
  <cols>
    <col min="1" max="1" width="12.140625" style="186" customWidth="1"/>
    <col min="2" max="2" width="47.5703125" style="186" customWidth="1"/>
    <col min="3" max="3" width="28.85546875" style="186" customWidth="1"/>
    <col min="4" max="4" width="21.28515625" style="186" customWidth="1"/>
    <col min="5" max="16384" width="9.140625" style="186"/>
  </cols>
  <sheetData>
    <row r="1" spans="1:5" s="149" customFormat="1" ht="18" customHeight="1" x14ac:dyDescent="0.25">
      <c r="A1" s="303" t="s">
        <v>0</v>
      </c>
      <c r="B1" s="308"/>
      <c r="C1" s="303" t="s">
        <v>1</v>
      </c>
      <c r="D1" s="304"/>
    </row>
    <row r="2" spans="1:5" ht="18" customHeight="1" thickBot="1" x14ac:dyDescent="0.3">
      <c r="A2" s="301" t="s">
        <v>3</v>
      </c>
      <c r="B2" s="305"/>
      <c r="C2" s="301">
        <v>52040607</v>
      </c>
      <c r="D2" s="302"/>
    </row>
    <row r="3" spans="1:5" ht="8.1" customHeight="1" thickBot="1" x14ac:dyDescent="0.3">
      <c r="A3" s="151"/>
      <c r="B3" s="151"/>
      <c r="C3" s="152"/>
      <c r="D3" s="152"/>
    </row>
    <row r="4" spans="1:5" s="149" customFormat="1" ht="18" customHeight="1" x14ac:dyDescent="0.25">
      <c r="A4" s="303" t="s">
        <v>4</v>
      </c>
      <c r="B4" s="308"/>
      <c r="C4" s="303" t="s">
        <v>5</v>
      </c>
      <c r="D4" s="304"/>
    </row>
    <row r="5" spans="1:5" ht="18" customHeight="1" thickBot="1" x14ac:dyDescent="0.3">
      <c r="A5" s="301" t="s">
        <v>6</v>
      </c>
      <c r="B5" s="305"/>
      <c r="C5" s="301" t="s">
        <v>7</v>
      </c>
      <c r="D5" s="302"/>
    </row>
    <row r="6" spans="1:5" ht="8.1" customHeight="1" thickBot="1" x14ac:dyDescent="0.3">
      <c r="A6" s="151"/>
      <c r="B6" s="151"/>
      <c r="C6" s="152"/>
      <c r="D6" s="152"/>
    </row>
    <row r="7" spans="1:5" s="149" customFormat="1" ht="18" customHeight="1" x14ac:dyDescent="0.25">
      <c r="A7" s="303" t="s">
        <v>8</v>
      </c>
      <c r="B7" s="308"/>
      <c r="C7" s="176"/>
      <c r="D7" s="194" t="s">
        <v>9</v>
      </c>
    </row>
    <row r="8" spans="1:5" ht="18" customHeight="1" thickBot="1" x14ac:dyDescent="0.3">
      <c r="A8" s="301" t="s">
        <v>10</v>
      </c>
      <c r="B8" s="305"/>
      <c r="C8" s="177"/>
      <c r="D8" s="195" t="s">
        <v>11</v>
      </c>
    </row>
    <row r="9" spans="1:5" ht="8.1" customHeight="1" thickBot="1" x14ac:dyDescent="0.3">
      <c r="A9" s="151"/>
      <c r="B9" s="151"/>
      <c r="C9" s="152"/>
      <c r="D9" s="152"/>
    </row>
    <row r="10" spans="1:5" s="149" customFormat="1" ht="30" customHeight="1" x14ac:dyDescent="0.25">
      <c r="A10" s="303" t="s">
        <v>12</v>
      </c>
      <c r="B10" s="304"/>
      <c r="C10" s="176" t="s">
        <v>13</v>
      </c>
      <c r="D10" s="196" t="s">
        <v>14</v>
      </c>
    </row>
    <row r="11" spans="1:5" ht="18" customHeight="1" thickBot="1" x14ac:dyDescent="0.3">
      <c r="A11" s="301" t="s">
        <v>15</v>
      </c>
      <c r="B11" s="302"/>
      <c r="C11" s="177" t="s">
        <v>16</v>
      </c>
      <c r="D11" s="197">
        <v>1592.02</v>
      </c>
    </row>
    <row r="12" spans="1:5" ht="8.1" customHeight="1" thickBot="1" x14ac:dyDescent="0.3">
      <c r="A12" s="151"/>
      <c r="B12" s="151"/>
      <c r="C12" s="152"/>
      <c r="D12" s="152"/>
    </row>
    <row r="13" spans="1:5" s="148" customFormat="1" ht="24.95" customHeight="1" thickBot="1" x14ac:dyDescent="0.45">
      <c r="A13" s="315" t="s">
        <v>1608</v>
      </c>
      <c r="B13" s="362"/>
      <c r="C13" s="362"/>
      <c r="D13" s="363"/>
    </row>
    <row r="14" spans="1:5" s="148" customFormat="1" ht="8.1" customHeight="1" thickBot="1" x14ac:dyDescent="0.45">
      <c r="A14" s="173"/>
      <c r="B14" s="174"/>
      <c r="C14" s="174"/>
      <c r="D14" s="174"/>
      <c r="E14" s="175"/>
    </row>
    <row r="15" spans="1:5" ht="32.25" customHeight="1" thickBot="1" x14ac:dyDescent="0.3">
      <c r="A15" s="178" t="s">
        <v>18</v>
      </c>
      <c r="B15" s="178" t="s">
        <v>19</v>
      </c>
      <c r="C15" s="178" t="s">
        <v>259</v>
      </c>
      <c r="D15" s="178" t="s">
        <v>1607</v>
      </c>
    </row>
    <row r="16" spans="1:5" ht="17.100000000000001" customHeight="1" x14ac:dyDescent="0.25">
      <c r="A16" s="179" t="s">
        <v>260</v>
      </c>
      <c r="B16" s="2" t="s">
        <v>261</v>
      </c>
      <c r="C16" s="158">
        <f>'SOMA DOS SERV'!D16</f>
        <v>170337.81106738001</v>
      </c>
      <c r="D16" s="169">
        <f>C16*100%/C39</f>
        <v>4.4487677995589017E-2</v>
      </c>
    </row>
    <row r="17" spans="1:4" ht="17.100000000000001" customHeight="1" x14ac:dyDescent="0.25">
      <c r="A17" s="180" t="s">
        <v>262</v>
      </c>
      <c r="B17" s="3" t="s">
        <v>75</v>
      </c>
      <c r="C17" s="158">
        <f>'SOMA DOS SERV'!D17</f>
        <v>6445.1143635999997</v>
      </c>
      <c r="D17" s="169">
        <f>C17*100%/C39</f>
        <v>1.6832913999297679E-3</v>
      </c>
    </row>
    <row r="18" spans="1:4" ht="17.100000000000001" customHeight="1" x14ac:dyDescent="0.25">
      <c r="A18" s="180" t="s">
        <v>263</v>
      </c>
      <c r="B18" s="3" t="s">
        <v>77</v>
      </c>
      <c r="C18" s="158">
        <f>'SOMA DOS SERV'!D18</f>
        <v>137539.21759511999</v>
      </c>
      <c r="D18" s="169">
        <f>C18*100%/C39</f>
        <v>3.592156307395869E-2</v>
      </c>
    </row>
    <row r="19" spans="1:4" ht="17.100000000000001" customHeight="1" x14ac:dyDescent="0.25">
      <c r="A19" s="180" t="s">
        <v>264</v>
      </c>
      <c r="B19" s="3" t="s">
        <v>265</v>
      </c>
      <c r="C19" s="158">
        <f>'SOMA DOS SERV'!D19</f>
        <v>166426.00244402001</v>
      </c>
      <c r="D19" s="169">
        <f>C19*100%/C39</f>
        <v>4.3466018263519493E-2</v>
      </c>
    </row>
    <row r="20" spans="1:4" ht="17.100000000000001" customHeight="1" x14ac:dyDescent="0.25">
      <c r="A20" s="180" t="s">
        <v>266</v>
      </c>
      <c r="B20" s="3" t="s">
        <v>85</v>
      </c>
      <c r="C20" s="158">
        <f>'SOMA DOS SERV'!D20</f>
        <v>404482.61186454003</v>
      </c>
      <c r="D20" s="169">
        <f>C20*100%/C39</f>
        <v>0.10564003422778777</v>
      </c>
    </row>
    <row r="21" spans="1:4" ht="17.100000000000001" customHeight="1" x14ac:dyDescent="0.25">
      <c r="A21" s="180" t="s">
        <v>267</v>
      </c>
      <c r="B21" s="3" t="s">
        <v>268</v>
      </c>
      <c r="C21" s="158">
        <f>'SOMA DOS SERV'!D21</f>
        <v>424806.60016256</v>
      </c>
      <c r="D21" s="169">
        <f>C21*100%/C39</f>
        <v>0.11094811609946788</v>
      </c>
    </row>
    <row r="22" spans="1:4" ht="17.100000000000001" customHeight="1" x14ac:dyDescent="0.25">
      <c r="A22" s="180" t="s">
        <v>269</v>
      </c>
      <c r="B22" s="3" t="s">
        <v>270</v>
      </c>
      <c r="C22" s="158">
        <f>'SOMA DOS SERV'!D22</f>
        <v>234970.58855864001</v>
      </c>
      <c r="D22" s="169">
        <f>C22*100%/C39</f>
        <v>6.136802989734224E-2</v>
      </c>
    </row>
    <row r="23" spans="1:4" ht="17.100000000000001" customHeight="1" x14ac:dyDescent="0.25">
      <c r="A23" s="180" t="s">
        <v>271</v>
      </c>
      <c r="B23" s="3" t="s">
        <v>272</v>
      </c>
      <c r="C23" s="158">
        <f>'SOMA DOS SERV'!D23</f>
        <v>15545.087975999999</v>
      </c>
      <c r="D23" s="169">
        <f>C23*100%/C39</f>
        <v>4.0599609913727864E-3</v>
      </c>
    </row>
    <row r="24" spans="1:4" ht="17.100000000000001" customHeight="1" x14ac:dyDescent="0.25">
      <c r="A24" s="180" t="s">
        <v>273</v>
      </c>
      <c r="B24" s="3" t="s">
        <v>274</v>
      </c>
      <c r="C24" s="158">
        <f>'SOMA DOS SERV'!D24</f>
        <v>90479.10376670002</v>
      </c>
      <c r="D24" s="169">
        <f>C24*100%/C39</f>
        <v>2.3630720674872343E-2</v>
      </c>
    </row>
    <row r="25" spans="1:4" ht="17.100000000000001" customHeight="1" x14ac:dyDescent="0.25">
      <c r="A25" s="180" t="s">
        <v>275</v>
      </c>
      <c r="B25" s="3" t="s">
        <v>95</v>
      </c>
      <c r="C25" s="158">
        <f>'SOMA DOS SERV'!D25</f>
        <v>18306.675567399998</v>
      </c>
      <c r="D25" s="169">
        <f>C25*100%/C39</f>
        <v>4.7812137699130685E-3</v>
      </c>
    </row>
    <row r="26" spans="1:4" ht="17.100000000000001" customHeight="1" x14ac:dyDescent="0.25">
      <c r="A26" s="180" t="s">
        <v>276</v>
      </c>
      <c r="B26" s="3" t="s">
        <v>277</v>
      </c>
      <c r="C26" s="158">
        <f>'SOMA DOS SERV'!D26</f>
        <v>307156.25524100004</v>
      </c>
      <c r="D26" s="169">
        <f>C26*100%/C39</f>
        <v>8.0220994339813778E-2</v>
      </c>
    </row>
    <row r="27" spans="1:4" ht="17.100000000000001" customHeight="1" x14ac:dyDescent="0.25">
      <c r="A27" s="180" t="s">
        <v>278</v>
      </c>
      <c r="B27" s="3" t="s">
        <v>96</v>
      </c>
      <c r="C27" s="158">
        <f>'SOMA DOS SERV'!D27</f>
        <v>137734.17176464002</v>
      </c>
      <c r="D27" s="169">
        <f>C27*100%/C39</f>
        <v>3.5972479886046134E-2</v>
      </c>
    </row>
    <row r="28" spans="1:4" ht="17.100000000000001" customHeight="1" x14ac:dyDescent="0.25">
      <c r="A28" s="180" t="s">
        <v>279</v>
      </c>
      <c r="B28" s="3" t="s">
        <v>280</v>
      </c>
      <c r="C28" s="158">
        <f>'SOMA DOS SERV'!D28</f>
        <v>2514.9375239999999</v>
      </c>
      <c r="D28" s="169">
        <f>C28*100%/C39</f>
        <v>6.5683438131348547E-4</v>
      </c>
    </row>
    <row r="29" spans="1:4" ht="17.100000000000001" customHeight="1" x14ac:dyDescent="0.25">
      <c r="A29" s="180" t="s">
        <v>281</v>
      </c>
      <c r="B29" s="3" t="s">
        <v>282</v>
      </c>
      <c r="C29" s="158">
        <f>'SOMA DOS SERV'!D29</f>
        <v>176837.33571789999</v>
      </c>
      <c r="D29" s="169">
        <f>C29*100%/C39</f>
        <v>4.6185179906438091E-2</v>
      </c>
    </row>
    <row r="30" spans="1:4" ht="17.100000000000001" customHeight="1" x14ac:dyDescent="0.25">
      <c r="A30" s="180" t="s">
        <v>283</v>
      </c>
      <c r="B30" s="3" t="s">
        <v>100</v>
      </c>
      <c r="C30" s="158">
        <f>'SOMA DOS SERV'!D30</f>
        <v>33855.47170016</v>
      </c>
      <c r="D30" s="169">
        <f>C30*100%/C39</f>
        <v>8.8421432326009578E-3</v>
      </c>
    </row>
    <row r="31" spans="1:4" ht="17.100000000000001" customHeight="1" x14ac:dyDescent="0.25">
      <c r="A31" s="180" t="s">
        <v>284</v>
      </c>
      <c r="B31" s="3" t="s">
        <v>285</v>
      </c>
      <c r="C31" s="158">
        <f>'SOMA DOS SERV'!D31</f>
        <v>106871.40700390001</v>
      </c>
      <c r="D31" s="169">
        <f>C31*100%/C39</f>
        <v>2.7911951620913648E-2</v>
      </c>
    </row>
    <row r="32" spans="1:4" ht="17.100000000000001" customHeight="1" x14ac:dyDescent="0.25">
      <c r="A32" s="180" t="s">
        <v>286</v>
      </c>
      <c r="B32" s="3" t="s">
        <v>102</v>
      </c>
      <c r="C32" s="158">
        <f>'SOMA DOS SERV'!D32</f>
        <v>26563.233172739998</v>
      </c>
      <c r="D32" s="169">
        <f>C32*100%/C39</f>
        <v>6.937605670200549E-3</v>
      </c>
    </row>
    <row r="33" spans="1:4" ht="17.100000000000001" customHeight="1" x14ac:dyDescent="0.25">
      <c r="A33" s="180" t="s">
        <v>287</v>
      </c>
      <c r="B33" s="3" t="s">
        <v>288</v>
      </c>
      <c r="C33" s="158">
        <f>'SOMA DOS SERV'!D33</f>
        <v>397051.80230848002</v>
      </c>
      <c r="D33" s="169">
        <f>C33*100%/C39</f>
        <v>0.10369930562087984</v>
      </c>
    </row>
    <row r="34" spans="1:4" ht="17.100000000000001" customHeight="1" x14ac:dyDescent="0.25">
      <c r="A34" s="180" t="s">
        <v>289</v>
      </c>
      <c r="B34" s="3" t="s">
        <v>140</v>
      </c>
      <c r="C34" s="158">
        <f>'SOMA DOS SERV'!D34</f>
        <v>3096.3241319999997</v>
      </c>
      <c r="D34" s="169">
        <f>C34*100%/C39</f>
        <v>8.0867700536493912E-4</v>
      </c>
    </row>
    <row r="35" spans="1:4" ht="17.100000000000001" customHeight="1" x14ac:dyDescent="0.25">
      <c r="A35" s="180" t="s">
        <v>290</v>
      </c>
      <c r="B35" s="3" t="s">
        <v>109</v>
      </c>
      <c r="C35" s="158">
        <f>'SOMA DOS SERV'!D35</f>
        <v>7191.3884327999995</v>
      </c>
      <c r="D35" s="169">
        <f>C35*100%/C39</f>
        <v>1.8781982164433057E-3</v>
      </c>
    </row>
    <row r="36" spans="1:4" ht="17.100000000000001" customHeight="1" x14ac:dyDescent="0.25">
      <c r="A36" s="180" t="s">
        <v>291</v>
      </c>
      <c r="B36" s="3" t="s">
        <v>66</v>
      </c>
      <c r="C36" s="158">
        <f>'SOMA DOS SERV'!D36</f>
        <v>212279.76</v>
      </c>
      <c r="D36" s="169">
        <f>C36*100%/C39</f>
        <v>5.544179268644734E-2</v>
      </c>
    </row>
    <row r="37" spans="1:4" ht="17.100000000000001" customHeight="1" x14ac:dyDescent="0.25">
      <c r="A37" s="180" t="s">
        <v>292</v>
      </c>
      <c r="B37" s="3" t="s">
        <v>110</v>
      </c>
      <c r="C37" s="158">
        <f>'SOMA DOS SERV'!D37</f>
        <v>194553.29218995996</v>
      </c>
      <c r="D37" s="169">
        <f>C37*100%/C39</f>
        <v>5.0812113656344693E-2</v>
      </c>
    </row>
    <row r="38" spans="1:4" ht="17.100000000000001" customHeight="1" thickBot="1" x14ac:dyDescent="0.3">
      <c r="A38" s="181" t="s">
        <v>293</v>
      </c>
      <c r="B38" s="182" t="s">
        <v>71</v>
      </c>
      <c r="C38" s="164">
        <f>'SOMA DOS SERV'!D38</f>
        <v>553831.99838340003</v>
      </c>
      <c r="D38" s="172">
        <f>C38*100%/C39</f>
        <v>0.14464609738344014</v>
      </c>
    </row>
    <row r="39" spans="1:4" ht="20.100000000000001" customHeight="1" thickBot="1" x14ac:dyDescent="0.3">
      <c r="A39" s="357" t="s">
        <v>294</v>
      </c>
      <c r="B39" s="358"/>
      <c r="C39" s="165">
        <f>SUM(C16:C38)</f>
        <v>3828876.1909369403</v>
      </c>
      <c r="D39" s="166">
        <f>SUM(D16:D38)</f>
        <v>0.99999999999999989</v>
      </c>
    </row>
    <row r="40" spans="1:4" ht="15.75" thickBot="1" x14ac:dyDescent="0.3"/>
    <row r="41" spans="1:4" ht="16.5" thickBot="1" x14ac:dyDescent="0.3">
      <c r="A41" s="359" t="s">
        <v>1670</v>
      </c>
      <c r="B41" s="360"/>
      <c r="C41" s="360"/>
      <c r="D41" s="361"/>
    </row>
  </sheetData>
  <mergeCells count="15">
    <mergeCell ref="A41:D41"/>
    <mergeCell ref="A11:B11"/>
    <mergeCell ref="A13:D13"/>
    <mergeCell ref="A39:B39"/>
    <mergeCell ref="A8:B8"/>
    <mergeCell ref="A10:B10"/>
    <mergeCell ref="A5:B5"/>
    <mergeCell ref="C5:D5"/>
    <mergeCell ref="A7:B7"/>
    <mergeCell ref="A1:B1"/>
    <mergeCell ref="C1:D1"/>
    <mergeCell ref="A2:B2"/>
    <mergeCell ref="C2:D2"/>
    <mergeCell ref="A4:B4"/>
    <mergeCell ref="C4:D4"/>
  </mergeCells>
  <pageMargins left="0.51181102362204722" right="0.51181102362204722" top="1.3779527559055118" bottom="0.78740157480314965" header="1.299212598425197" footer="0.70866141732283472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18" sqref="A18:E18"/>
    </sheetView>
  </sheetViews>
  <sheetFormatPr defaultRowHeight="15" x14ac:dyDescent="0.25"/>
  <cols>
    <col min="1" max="1" width="10.28515625" style="198" customWidth="1"/>
    <col min="2" max="2" width="30.28515625" style="198" customWidth="1"/>
    <col min="3" max="3" width="33.42578125" style="198" customWidth="1"/>
    <col min="4" max="4" width="8.42578125" style="198" customWidth="1"/>
    <col min="5" max="5" width="9.85546875" style="198" customWidth="1"/>
    <col min="6" max="6" width="17.5703125" style="198" customWidth="1"/>
    <col min="7" max="7" width="17.28515625" style="198" customWidth="1"/>
    <col min="8" max="8" width="16.85546875" style="186" customWidth="1"/>
    <col min="9" max="12" width="16.7109375" style="186" customWidth="1"/>
    <col min="13" max="13" width="18.7109375" style="186" customWidth="1"/>
    <col min="14" max="14" width="19.140625" style="186" customWidth="1"/>
    <col min="15" max="16384" width="9.140625" style="198"/>
  </cols>
  <sheetData>
    <row r="1" spans="1:14" ht="15.75" x14ac:dyDescent="0.25">
      <c r="A1" s="403" t="s">
        <v>0</v>
      </c>
      <c r="B1" s="404"/>
      <c r="C1" s="404"/>
      <c r="D1" s="404"/>
      <c r="E1" s="404"/>
      <c r="F1" s="404"/>
      <c r="G1" s="404"/>
      <c r="H1" s="405"/>
      <c r="I1" s="403" t="s">
        <v>1</v>
      </c>
      <c r="J1" s="404"/>
      <c r="K1" s="404"/>
      <c r="L1" s="404"/>
      <c r="M1" s="405"/>
      <c r="N1" s="198"/>
    </row>
    <row r="2" spans="1:14" ht="15.75" x14ac:dyDescent="0.25">
      <c r="A2" s="406" t="s">
        <v>3</v>
      </c>
      <c r="B2" s="407"/>
      <c r="C2" s="407"/>
      <c r="D2" s="407"/>
      <c r="E2" s="407"/>
      <c r="F2" s="407"/>
      <c r="G2" s="407"/>
      <c r="H2" s="408"/>
      <c r="I2" s="406">
        <v>52040607</v>
      </c>
      <c r="J2" s="407"/>
      <c r="K2" s="407"/>
      <c r="L2" s="407"/>
      <c r="M2" s="408"/>
      <c r="N2" s="198"/>
    </row>
    <row r="3" spans="1:14" ht="15.75" x14ac:dyDescent="0.25">
      <c r="A3" s="199"/>
      <c r="B3" s="199"/>
      <c r="C3" s="200"/>
      <c r="D3" s="199"/>
      <c r="E3" s="200"/>
      <c r="F3" s="200"/>
      <c r="G3" s="201"/>
      <c r="H3" s="201"/>
      <c r="I3" s="199"/>
      <c r="J3" s="200"/>
      <c r="K3" s="200"/>
      <c r="L3" s="202"/>
      <c r="M3" s="202"/>
      <c r="N3" s="198"/>
    </row>
    <row r="4" spans="1:14" ht="15.75" x14ac:dyDescent="0.25">
      <c r="A4" s="403" t="s">
        <v>4</v>
      </c>
      <c r="B4" s="404"/>
      <c r="C4" s="404"/>
      <c r="D4" s="404"/>
      <c r="E4" s="404"/>
      <c r="F4" s="404"/>
      <c r="G4" s="404"/>
      <c r="H4" s="405"/>
      <c r="I4" s="403" t="s">
        <v>5</v>
      </c>
      <c r="J4" s="404"/>
      <c r="K4" s="404"/>
      <c r="L4" s="404"/>
      <c r="M4" s="405"/>
      <c r="N4" s="184"/>
    </row>
    <row r="5" spans="1:14" ht="15.75" x14ac:dyDescent="0.25">
      <c r="A5" s="406" t="s">
        <v>1624</v>
      </c>
      <c r="B5" s="407"/>
      <c r="C5" s="407"/>
      <c r="D5" s="407"/>
      <c r="E5" s="407"/>
      <c r="F5" s="407"/>
      <c r="G5" s="407"/>
      <c r="H5" s="408"/>
      <c r="I5" s="406" t="s">
        <v>1625</v>
      </c>
      <c r="J5" s="407"/>
      <c r="K5" s="407"/>
      <c r="L5" s="407"/>
      <c r="M5" s="408"/>
      <c r="N5" s="198"/>
    </row>
    <row r="6" spans="1:14" ht="15.75" x14ac:dyDescent="0.25">
      <c r="A6" s="199"/>
      <c r="B6" s="199"/>
      <c r="C6" s="200"/>
      <c r="D6" s="203"/>
      <c r="E6" s="203"/>
      <c r="F6" s="203"/>
      <c r="G6" s="201"/>
      <c r="H6" s="201"/>
      <c r="I6" s="203"/>
      <c r="J6" s="203"/>
      <c r="K6" s="203"/>
      <c r="L6" s="202"/>
      <c r="M6" s="202"/>
      <c r="N6" s="198"/>
    </row>
    <row r="7" spans="1:14" ht="15.75" x14ac:dyDescent="0.25">
      <c r="A7" s="403" t="s">
        <v>9</v>
      </c>
      <c r="B7" s="404"/>
      <c r="C7" s="404"/>
      <c r="D7" s="404"/>
      <c r="E7" s="404"/>
      <c r="F7" s="404"/>
      <c r="G7" s="404"/>
      <c r="H7" s="405"/>
      <c r="I7" s="403" t="s">
        <v>14</v>
      </c>
      <c r="J7" s="404"/>
      <c r="K7" s="404"/>
      <c r="L7" s="404"/>
      <c r="M7" s="405"/>
      <c r="N7" s="198"/>
    </row>
    <row r="8" spans="1:14" ht="15.75" x14ac:dyDescent="0.25">
      <c r="A8" s="406" t="s">
        <v>11</v>
      </c>
      <c r="B8" s="407"/>
      <c r="C8" s="407"/>
      <c r="D8" s="407"/>
      <c r="E8" s="407"/>
      <c r="F8" s="407"/>
      <c r="G8" s="407"/>
      <c r="H8" s="408"/>
      <c r="I8" s="406">
        <v>1592.02</v>
      </c>
      <c r="J8" s="407"/>
      <c r="K8" s="407"/>
      <c r="L8" s="407"/>
      <c r="M8" s="408"/>
      <c r="N8" s="7"/>
    </row>
    <row r="9" spans="1:14" ht="16.5" thickBot="1" x14ac:dyDescent="0.3">
      <c r="A9" s="199"/>
      <c r="B9" s="199"/>
      <c r="C9" s="200"/>
      <c r="D9" s="199"/>
      <c r="E9" s="200"/>
      <c r="F9" s="200"/>
      <c r="G9" s="201"/>
      <c r="H9" s="184"/>
      <c r="I9" s="199"/>
      <c r="J9" s="200"/>
      <c r="K9" s="200"/>
      <c r="L9" s="185"/>
      <c r="M9" s="185"/>
      <c r="N9" s="7"/>
    </row>
    <row r="10" spans="1:14" ht="26.25" thickBot="1" x14ac:dyDescent="0.3">
      <c r="A10" s="409" t="s">
        <v>1609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1"/>
      <c r="N10" s="198"/>
    </row>
    <row r="11" spans="1:14" ht="23.25" thickBot="1" x14ac:dyDescent="0.3">
      <c r="A11" s="204"/>
      <c r="B11" s="204"/>
      <c r="C11" s="204"/>
      <c r="D11" s="204"/>
      <c r="E11" s="204"/>
      <c r="F11" s="204"/>
      <c r="G11" s="202"/>
      <c r="H11" s="202"/>
      <c r="I11" s="202"/>
      <c r="J11" s="202"/>
      <c r="K11" s="202"/>
      <c r="L11" s="202"/>
      <c r="M11" s="202"/>
      <c r="N11" s="198"/>
    </row>
    <row r="12" spans="1:14" ht="43.5" thickBot="1" x14ac:dyDescent="0.3">
      <c r="A12" s="205" t="s">
        <v>329</v>
      </c>
      <c r="B12" s="205" t="s">
        <v>1610</v>
      </c>
      <c r="C12" s="205" t="s">
        <v>298</v>
      </c>
      <c r="D12" s="205" t="s">
        <v>54</v>
      </c>
      <c r="E12" s="205" t="s">
        <v>55</v>
      </c>
      <c r="F12" s="206" t="s">
        <v>1611</v>
      </c>
      <c r="G12" s="207" t="s">
        <v>1612</v>
      </c>
      <c r="H12" s="208" t="s">
        <v>1613</v>
      </c>
      <c r="I12" s="209" t="s">
        <v>1614</v>
      </c>
      <c r="J12" s="209" t="s">
        <v>1615</v>
      </c>
      <c r="K12" s="209" t="s">
        <v>1616</v>
      </c>
      <c r="L12" s="209" t="s">
        <v>1617</v>
      </c>
      <c r="M12" s="209" t="s">
        <v>1618</v>
      </c>
      <c r="N12" s="198"/>
    </row>
    <row r="13" spans="1:14" ht="45.75" thickBot="1" x14ac:dyDescent="0.3">
      <c r="A13" s="210" t="s">
        <v>267</v>
      </c>
      <c r="B13" s="211" t="s">
        <v>268</v>
      </c>
      <c r="C13" s="212" t="s">
        <v>1626</v>
      </c>
      <c r="D13" s="213" t="s">
        <v>1619</v>
      </c>
      <c r="E13" s="214">
        <v>112.5</v>
      </c>
      <c r="F13" s="215">
        <v>112.5</v>
      </c>
      <c r="G13" s="216"/>
      <c r="H13" s="217"/>
      <c r="I13" s="218"/>
      <c r="J13" s="220"/>
      <c r="K13" s="220"/>
      <c r="L13" s="221"/>
      <c r="M13" s="247"/>
      <c r="N13" s="7"/>
    </row>
    <row r="14" spans="1:14" ht="43.5" thickBot="1" x14ac:dyDescent="0.3">
      <c r="A14" s="205" t="s">
        <v>329</v>
      </c>
      <c r="B14" s="223" t="s">
        <v>1610</v>
      </c>
      <c r="C14" s="205" t="s">
        <v>298</v>
      </c>
      <c r="D14" s="205" t="s">
        <v>54</v>
      </c>
      <c r="E14" s="205" t="s">
        <v>55</v>
      </c>
      <c r="F14" s="206" t="s">
        <v>1611</v>
      </c>
      <c r="G14" s="207" t="s">
        <v>1612</v>
      </c>
      <c r="H14" s="209" t="s">
        <v>1613</v>
      </c>
      <c r="I14" s="209" t="s">
        <v>1614</v>
      </c>
      <c r="J14" s="208" t="s">
        <v>1615</v>
      </c>
      <c r="K14" s="209" t="s">
        <v>1616</v>
      </c>
      <c r="L14" s="209" t="s">
        <v>1617</v>
      </c>
      <c r="M14" s="209" t="s">
        <v>1618</v>
      </c>
      <c r="N14" s="198"/>
    </row>
    <row r="15" spans="1:14" ht="16.5" thickBot="1" x14ac:dyDescent="0.3">
      <c r="A15" s="224" t="s">
        <v>266</v>
      </c>
      <c r="B15" s="225" t="s">
        <v>85</v>
      </c>
      <c r="C15" s="225" t="s">
        <v>1627</v>
      </c>
      <c r="D15" s="226" t="s">
        <v>1628</v>
      </c>
      <c r="E15" s="227">
        <v>94.64</v>
      </c>
      <c r="F15" s="228">
        <v>47.32</v>
      </c>
      <c r="G15" s="229"/>
      <c r="H15" s="219"/>
      <c r="I15" s="219"/>
      <c r="J15" s="230"/>
      <c r="K15" s="219"/>
      <c r="L15" s="231"/>
      <c r="M15" s="222">
        <f>G15+H15+I15+J15+K15+L15</f>
        <v>0</v>
      </c>
      <c r="N15" s="198"/>
    </row>
    <row r="16" spans="1:14" ht="16.5" thickBot="1" x14ac:dyDescent="0.3">
      <c r="A16" s="224" t="s">
        <v>278</v>
      </c>
      <c r="B16" s="225" t="s">
        <v>96</v>
      </c>
      <c r="C16" s="225" t="s">
        <v>1620</v>
      </c>
      <c r="D16" s="226" t="s">
        <v>169</v>
      </c>
      <c r="E16" s="227">
        <v>1168.49</v>
      </c>
      <c r="F16" s="228">
        <v>584.25</v>
      </c>
      <c r="G16" s="229"/>
      <c r="H16" s="219"/>
      <c r="I16" s="219"/>
      <c r="J16" s="230"/>
      <c r="K16" s="219"/>
      <c r="L16" s="231"/>
      <c r="M16" s="222">
        <f>G16+H16+I16+J16+K16+L16</f>
        <v>0</v>
      </c>
      <c r="N16" s="198"/>
    </row>
    <row r="17" spans="1:14" ht="16.5" thickBot="1" x14ac:dyDescent="0.3">
      <c r="A17" s="232" t="s">
        <v>287</v>
      </c>
      <c r="B17" s="233" t="s">
        <v>288</v>
      </c>
      <c r="C17" s="233" t="s">
        <v>1621</v>
      </c>
      <c r="D17" s="234" t="s">
        <v>169</v>
      </c>
      <c r="E17" s="235">
        <v>886.11</v>
      </c>
      <c r="F17" s="236">
        <v>443.06</v>
      </c>
      <c r="G17" s="237"/>
      <c r="H17" s="238"/>
      <c r="I17" s="238"/>
      <c r="J17" s="238"/>
      <c r="K17" s="238"/>
      <c r="L17" s="239"/>
      <c r="M17" s="222">
        <f>G17+H17+I17+J17+K17+L17</f>
        <v>0</v>
      </c>
      <c r="N17" s="198"/>
    </row>
    <row r="18" spans="1:14" ht="15.75" x14ac:dyDescent="0.25">
      <c r="A18" s="412"/>
      <c r="B18" s="413"/>
      <c r="C18" s="413"/>
      <c r="D18" s="413"/>
      <c r="E18" s="413"/>
      <c r="F18" s="240" t="s">
        <v>2</v>
      </c>
      <c r="G18" s="202"/>
      <c r="H18" s="241"/>
      <c r="I18" s="241"/>
      <c r="J18" s="242"/>
      <c r="K18" s="242"/>
      <c r="L18" s="242"/>
      <c r="M18" s="242"/>
    </row>
    <row r="19" spans="1:14" ht="15" customHeight="1" x14ac:dyDescent="0.25">
      <c r="A19" s="414" t="s">
        <v>1622</v>
      </c>
      <c r="B19" s="414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198"/>
    </row>
    <row r="20" spans="1:14" ht="16.5" thickBot="1" x14ac:dyDescent="0.3">
      <c r="A20" s="202"/>
      <c r="B20" s="202"/>
      <c r="C20" s="202"/>
      <c r="D20" s="202"/>
      <c r="E20" s="202"/>
      <c r="F20" s="202"/>
      <c r="G20" s="202"/>
      <c r="H20" s="241"/>
      <c r="I20" s="241"/>
      <c r="J20" s="242"/>
      <c r="K20" s="242"/>
      <c r="L20" s="242"/>
      <c r="M20" s="242"/>
    </row>
    <row r="21" spans="1:14" ht="16.5" thickBot="1" x14ac:dyDescent="0.3">
      <c r="A21" s="359" t="s">
        <v>1623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1"/>
      <c r="N21" s="243"/>
    </row>
    <row r="22" spans="1:14" ht="15.75" x14ac:dyDescent="0.25">
      <c r="H22" s="244"/>
      <c r="I22" s="244"/>
      <c r="J22" s="244"/>
      <c r="K22" s="244"/>
      <c r="L22" s="244"/>
      <c r="M22" s="244"/>
      <c r="N22" s="244"/>
    </row>
    <row r="23" spans="1:14" ht="15.75" x14ac:dyDescent="0.25">
      <c r="H23" s="244"/>
      <c r="I23" s="244"/>
      <c r="J23" s="244"/>
      <c r="K23" s="244"/>
      <c r="L23" s="244"/>
      <c r="M23" s="244"/>
      <c r="N23" s="244"/>
    </row>
    <row r="24" spans="1:14" x14ac:dyDescent="0.25">
      <c r="H24" s="245"/>
      <c r="I24" s="246"/>
      <c r="J24" s="246"/>
      <c r="K24" s="246"/>
      <c r="L24" s="246"/>
      <c r="M24" s="246"/>
      <c r="N24" s="246"/>
    </row>
    <row r="25" spans="1:14" x14ac:dyDescent="0.25">
      <c r="H25" s="198"/>
      <c r="I25" s="198"/>
      <c r="J25" s="198"/>
      <c r="K25" s="198"/>
      <c r="L25" s="198"/>
      <c r="M25" s="198"/>
      <c r="N25" s="198"/>
    </row>
    <row r="26" spans="1:14" ht="15.75" x14ac:dyDescent="0.25">
      <c r="H26" s="241"/>
      <c r="I26" s="241"/>
    </row>
    <row r="27" spans="1:14" ht="15.75" x14ac:dyDescent="0.25">
      <c r="H27" s="241"/>
      <c r="I27" s="241"/>
    </row>
    <row r="28" spans="1:14" ht="15.75" x14ac:dyDescent="0.25">
      <c r="H28" s="241"/>
      <c r="I28" s="241"/>
    </row>
  </sheetData>
  <mergeCells count="16">
    <mergeCell ref="A10:M10"/>
    <mergeCell ref="A18:E18"/>
    <mergeCell ref="A19:M19"/>
    <mergeCell ref="A21:M21"/>
    <mergeCell ref="A5:H5"/>
    <mergeCell ref="I5:M5"/>
    <mergeCell ref="A7:H7"/>
    <mergeCell ref="I7:M7"/>
    <mergeCell ref="A8:H8"/>
    <mergeCell ref="I8:M8"/>
    <mergeCell ref="A1:H1"/>
    <mergeCell ref="I1:M1"/>
    <mergeCell ref="A2:H2"/>
    <mergeCell ref="I2:M2"/>
    <mergeCell ref="A4:H4"/>
    <mergeCell ref="I4:M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RESUMO DO ORÇ</vt:lpstr>
      <vt:lpstr>P.O</vt:lpstr>
      <vt:lpstr>SOMA DOS SERV</vt:lpstr>
      <vt:lpstr>CFF</vt:lpstr>
      <vt:lpstr>BDI</vt:lpstr>
      <vt:lpstr>REL CENTRAL</vt:lpstr>
      <vt:lpstr>PARC DE MAIOR REL</vt:lpstr>
      <vt:lpstr>CFF!Area_de_impressao</vt:lpstr>
      <vt:lpstr>P.O!Area_de_impressao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JORGE RODRIGUES</cp:lastModifiedBy>
  <cp:lastPrinted>2024-02-25T18:09:13Z</cp:lastPrinted>
  <dcterms:created xsi:type="dcterms:W3CDTF">2023-12-22T13:03:00Z</dcterms:created>
  <dcterms:modified xsi:type="dcterms:W3CDTF">2024-04-17T14:01:26Z</dcterms:modified>
</cp:coreProperties>
</file>